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330"/>
  <workbookPr codeName="EstaPasta_de_trabalho"/>
  <mc:AlternateContent xmlns:mc="http://schemas.openxmlformats.org/markup-compatibility/2006">
    <mc:Choice Requires="x15">
      <x15ac:absPath xmlns:x15ac="http://schemas.microsoft.com/office/spreadsheetml/2010/11/ac" url="C:\Users\uillis.assis\Desktop\"/>
    </mc:Choice>
  </mc:AlternateContent>
  <xr:revisionPtr revIDLastSave="0" documentId="8_{728B2D61-A0FB-4866-B4D7-F6CF4C56316C}" xr6:coauthVersionLast="33" xr6:coauthVersionMax="33" xr10:uidLastSave="{00000000-0000-0000-0000-000000000000}"/>
  <workbookProtection workbookAlgorithmName="SHA-512" workbookHashValue="S+r1C0ShulqiSXCrOBRV9SvaWUACjq/XDfLanBkoX5vjsRoSpcmUCaN+NHrSDw+Of24cKaW/jYWbSS5GXZzBzw==" workbookSaltValue="LKqoBMqJqWukGyBiPswUGQ==" workbookSpinCount="100000" lockStructure="1"/>
  <bookViews>
    <workbookView xWindow="0" yWindow="0" windowWidth="17970" windowHeight="5370" firstSheet="9" activeTab="15" xr2:uid="{00000000-000D-0000-FFFF-FFFF00000000}"/>
  </bookViews>
  <sheets>
    <sheet name="Plan2" sheetId="2" state="hidden" r:id="rId1"/>
    <sheet name="Plan3" sheetId="4" state="hidden" r:id="rId2"/>
    <sheet name="Plan4" sheetId="5" state="hidden" r:id="rId3"/>
    <sheet name="Plan5" sheetId="6" state="hidden" r:id="rId4"/>
    <sheet name="Plan7" sheetId="8" state="hidden" r:id="rId5"/>
    <sheet name="Plan8" sheetId="9" state="hidden" r:id="rId6"/>
    <sheet name="Plan9" sheetId="10" state="hidden" r:id="rId7"/>
    <sheet name="Plan10" sheetId="11" state="hidden" r:id="rId8"/>
    <sheet name="CB_DATA_" sheetId="17" state="veryHidden" r:id="rId9"/>
    <sheet name="Hierarquização" sheetId="12" r:id="rId10"/>
    <sheet name=" Memória 1 - SP" sheetId="1" r:id="rId11"/>
    <sheet name="Memória 2 - NE-BA" sheetId="15" r:id="rId12"/>
    <sheet name="H Transposta" sheetId="13" state="hidden" r:id="rId13"/>
    <sheet name="E. Aux" sheetId="14" state="hidden" r:id="rId14"/>
    <sheet name="Saída" sheetId="16" r:id="rId15"/>
    <sheet name="Relatório FINAL " sheetId="19" r:id="rId16"/>
    <sheet name="Relatório " sheetId="18" state="hidden" r:id="rId17"/>
  </sheets>
  <definedNames>
    <definedName name="_Ref516305834" localSheetId="14">Saída!$B$25</definedName>
    <definedName name="_xlnm.Print_Area" localSheetId="10">' Memória 1 - SP'!$A$1:$P$15</definedName>
    <definedName name="_xlnm.Print_Area" localSheetId="9">Hierarquização!$C$1:$AS$12</definedName>
    <definedName name="_xlnm.Print_Area" localSheetId="11">'Memória 2 - NE-BA'!$A$1:$AB$17</definedName>
    <definedName name="_xlnm.Print_Area" localSheetId="16">'Relatório '!$A$1:$J$4637</definedName>
    <definedName name="_xlnm.Print_Area" localSheetId="15">'Relatório FINAL '!$B$1:$J$4274</definedName>
    <definedName name="_xlnm.Print_Area" localSheetId="14">Saída!$A$1:$L$14</definedName>
    <definedName name="CB_017f9e8ccb2f491d8747a7bdbd83b5a1" localSheetId="14" hidden="1">Saída!$J$11</definedName>
    <definedName name="CB_01a55a83a735449f95d1bcb6d9b5e962" localSheetId="14" hidden="1">Saída!$H$12</definedName>
    <definedName name="CB_03794e2325524fcbb7c4f1a1e085a091" localSheetId="11" hidden="1">'Memória 2 - NE-BA'!$I$8</definedName>
    <definedName name="CB_0a9b360cd9a64c2794f62f8e43919ce6" localSheetId="14" hidden="1">Saída!$F$10</definedName>
    <definedName name="CB_0bd14d80a7d444ac9c35c87181d1bbb6" localSheetId="14" hidden="1">Saída!$I$10</definedName>
    <definedName name="CB_0ccc30f032264509b058cca2d36934d1" localSheetId="14" hidden="1">Saída!$K$12</definedName>
    <definedName name="CB_0d330e6dd86b4c399927419b4df8f23a" localSheetId="14" hidden="1">Saída!$I$12</definedName>
    <definedName name="CB_11f1f39189db4f60b54f4f2c969069df" localSheetId="9" hidden="1">Hierarquização!$AE$10</definedName>
    <definedName name="CB_1284eb10742e4f46a4c0610aadc5412f" localSheetId="9" hidden="1">Hierarquização!$AF$9</definedName>
    <definedName name="CB_1728f57d68944567a7bf1eac40ab4a12" localSheetId="11" hidden="1">'Memória 2 - NE-BA'!$I$6</definedName>
    <definedName name="CB_18e343ce11e9401aa69648954bd6e8bd" localSheetId="11" hidden="1">'Memória 2 - NE-BA'!$I$7</definedName>
    <definedName name="CB_19191bf41f564c94bb81915c0b532da5" localSheetId="14" hidden="1">Saída!$F$11</definedName>
    <definedName name="CB_1971840878434213b1139ec9664a6a35" localSheetId="9" hidden="1">Hierarquização!$G$7</definedName>
    <definedName name="CB_1d2ac3bfd33547c89f94df04ea2aab3d" localSheetId="14" hidden="1">Saída!$K$11</definedName>
    <definedName name="CB_1f4514fddf6b418f8d12a44ddfa3db21" localSheetId="11" hidden="1">'Memória 2 - NE-BA'!$I$11</definedName>
    <definedName name="CB_20433915403440cabf2cd1c5a20f72c0" localSheetId="14" hidden="1">Saída!$F$12</definedName>
    <definedName name="CB_24d53dd31f49449cab989413bcc453c0" localSheetId="8" hidden="1">#N/A</definedName>
    <definedName name="CB_25cea3b02eff449e98a47dbb64428f11" localSheetId="9" hidden="1">Hierarquização!$H$11</definedName>
    <definedName name="CB_2970a5ee9abf410f9f8bc9d4d05c99fa" localSheetId="14" hidden="1">Saída!$E$7</definedName>
    <definedName name="CB_2a62d002c8a24383a2544faf7e1bbfb2" localSheetId="14" hidden="1">Saída!$D$10</definedName>
    <definedName name="CB_2a8dfaa5301a494ca967a0016eff4229" localSheetId="9" hidden="1">Hierarquização!$AF$8</definedName>
    <definedName name="CB_2b1fb35ef28241f683ff96807733409d" localSheetId="9" hidden="1">Hierarquização!$AE$6</definedName>
    <definedName name="CB_2de70ff0f9bb4b4290309987df5d1ca3" localSheetId="14" hidden="1">Saída!$I$7</definedName>
    <definedName name="CB_30bd01aac4df40a0b9e1d6a6dc74598a" localSheetId="14" hidden="1">Saída!$I$11</definedName>
    <definedName name="CB_32197b6e10c640878dd298a7167c6a14" localSheetId="14" hidden="1">Saída!$D$11</definedName>
    <definedName name="CB_323ed03cb2024e288c5afd9dd39f363a" localSheetId="14" hidden="1">Saída!$F$8</definedName>
    <definedName name="CB_337a47064a174c569c47903115146cd8" localSheetId="11" hidden="1">'Memória 2 - NE-BA'!$T$11</definedName>
    <definedName name="CB_33e9362c65bf49db8f3454308d585ac8" localSheetId="14" hidden="1">Saída!$G$7</definedName>
    <definedName name="CB_34538af09c1442ac93c30632e805ee87" localSheetId="11" hidden="1">'Memória 2 - NE-BA'!$D$10</definedName>
    <definedName name="CB_35785fc28cb14985bba5bee91faa0545" localSheetId="14" hidden="1">Saída!$J$9</definedName>
    <definedName name="CB_359b41c2830b40be818960817c3730e7" localSheetId="9" hidden="1">Hierarquização!$AE$8</definedName>
    <definedName name="CB_3665781f38454e86a904f3890e421eda" localSheetId="9" hidden="1">Hierarquização!$H$7</definedName>
    <definedName name="CB_37329028d71c4a16b4c9cba841339b31" localSheetId="14" hidden="1">Saída!$F$9</definedName>
    <definedName name="CB_3746ee83b7ca4d6cbd3b7a091ddf330a" localSheetId="14" hidden="1">Saída!$H$8</definedName>
    <definedName name="CB_3917bcfaf64f4108a1429be1887237de" localSheetId="14" hidden="1">Saída!$H$11</definedName>
    <definedName name="CB_39796a9163f244448f74dcc474969159" localSheetId="14" hidden="1">Saída!$J$8</definedName>
    <definedName name="CB_39acdb4990cf4ab8be1648f2eb628162" localSheetId="11" hidden="1">'Memória 2 - NE-BA'!$E$9</definedName>
    <definedName name="CB_3d953eaa2881443689b67e571ea3dc97" localSheetId="11" hidden="1">'Memória 2 - NE-BA'!$T$8</definedName>
    <definedName name="CB_45ce1095a45748e3ac12738fec07ee1e" localSheetId="14" hidden="1">Saída!$E$12</definedName>
    <definedName name="CB_4714a6b2c4be4d15aa3bb708820ae464" localSheetId="14" hidden="1">Saída!$G$11</definedName>
    <definedName name="CB_4727547d0ad44b28ab7902cc9d40640c" localSheetId="9" hidden="1">Hierarquização!$AD$7</definedName>
    <definedName name="CB_472e63d359da4e478b5ff5edae1c31f2" localSheetId="14" hidden="1">Saída!$D$12</definedName>
    <definedName name="CB_4822cd8b9d314c57b27970026ea9c4e6" localSheetId="11" hidden="1">'Memória 2 - NE-BA'!$C$8</definedName>
    <definedName name="CB_50d9a15dbbe541e58c5f7882b20141f6" localSheetId="9" hidden="1">Hierarquização!$AD$10</definedName>
    <definedName name="CB_547bf5c58e0047bfad7b70320d2b1415" localSheetId="11" hidden="1">'Memória 2 - NE-BA'!$D$8</definedName>
    <definedName name="CB_55bd4c6ea13e4235b0baf086ced46a4c" localSheetId="11" hidden="1">'Memória 2 - NE-BA'!$C$10</definedName>
    <definedName name="CB_564bc30108a94bdabd5dac0055d4ef28" localSheetId="11" hidden="1">'Memória 2 - NE-BA'!$E$8</definedName>
    <definedName name="CB_57c37265f1704a0a83db13028ce7e71c" localSheetId="9" hidden="1">Hierarquização!$F$9</definedName>
    <definedName name="CB_5fb1623e58934eceafd635e0ecf1877e" localSheetId="8" hidden="1">#N/A</definedName>
    <definedName name="CB_6278fcf3d1564f0f94645e66e55546eb" localSheetId="9" hidden="1">Hierarquização!$AD$9</definedName>
    <definedName name="CB_6286ac36bdb64285b600ac4107944b9d" localSheetId="11" hidden="1">'Memória 2 - NE-BA'!$D$6</definedName>
    <definedName name="CB_630ed5180c4849cab7ddb8b955e42840" localSheetId="14" hidden="1">Saída!$J$7</definedName>
    <definedName name="CB_643fe93483f74edbafb12783e92ddeab" localSheetId="14" hidden="1">Saída!$I$9</definedName>
    <definedName name="CB_6626641ed7504035813e9d4baf034520" localSheetId="9" hidden="1">Hierarquização!$H$10</definedName>
    <definedName name="CB_6895da14f659413cbcdcb07b39a605dd" localSheetId="14" hidden="1">Saída!$J$12</definedName>
    <definedName name="CB_6916bccf577a43dbb02516683a20ef5b" localSheetId="9" hidden="1">Hierarquização!$F$11</definedName>
    <definedName name="CB_6be7fe6efc35430c892994b049a666ce" localSheetId="14" hidden="1">Saída!$G$9</definedName>
    <definedName name="CB_6f3c2c78b757487f965257267eab5445" localSheetId="11" hidden="1">'Memória 2 - NE-BA'!$C$6</definedName>
    <definedName name="CB_6f7459b0cdd14eee8b6afcf112d7ce9b" localSheetId="14" hidden="1">Saída!$G$8</definedName>
    <definedName name="CB_6feca06d53844720a3be979ecdd86534" localSheetId="9" hidden="1">Hierarquização!$G$10</definedName>
    <definedName name="CB_780d401c8567450cb3fe8dce9c055e01" localSheetId="9" hidden="1">Hierarquização!$F$8</definedName>
    <definedName name="CB_7d66791b1b73437c92e8347aac126b27" localSheetId="9" hidden="1">Hierarquização!$E$6</definedName>
    <definedName name="CB_81b92e5f06fb48a7ae6a32ee50942856" localSheetId="11" hidden="1">'Memória 2 - NE-BA'!$T$7</definedName>
    <definedName name="CB_83a0f8bd6b964871baf44fd82dbbb4b8" localSheetId="9" hidden="1">Hierarquização!$E$7</definedName>
    <definedName name="CB_84d3e57c01ba4ae6ab41741c26ed30ef" localSheetId="9" hidden="1">Hierarquização!$AG$7</definedName>
    <definedName name="CB_8540d97a36674fa5885fe774b120257e" localSheetId="9" hidden="1">Hierarquização!$AF$6</definedName>
    <definedName name="CB_866476e73c594a0bb5833a53e819e579" localSheetId="9" hidden="1">Hierarquização!$E$9</definedName>
    <definedName name="CB_86a2f88ca11c41548e543e1789df62e7" localSheetId="11" hidden="1">'Memória 2 - NE-BA'!$C$7</definedName>
    <definedName name="CB_86d84c5f279a430d85a869bac88cb597" localSheetId="11" hidden="1">'Memória 2 - NE-BA'!$I$10</definedName>
    <definedName name="CB_883ad317fd8c40b19b2534ba82050c34" localSheetId="9" hidden="1">Hierarquização!$AG$9</definedName>
    <definedName name="CB_8fcabf1b3a904bfe854bbf014cbf3f62" localSheetId="11" hidden="1">'Memória 2 - NE-BA'!$T$9</definedName>
    <definedName name="CB_9263628a661f4daa9345e105f3c563fc" localSheetId="14" hidden="1">Saída!$E$9</definedName>
    <definedName name="CB_930062221f8345d9a9a2e16a893520f9" localSheetId="14" hidden="1">Saída!$G$12</definedName>
    <definedName name="CB_938f44db0fe649fca851a4ef332074e0" localSheetId="9" hidden="1">Hierarquização!$H$9</definedName>
    <definedName name="CB_970cd0af9d0849f0a03ed6dec2d5d216" localSheetId="11" hidden="1">'Memória 2 - NE-BA'!$T$6</definedName>
    <definedName name="CB_9a84405de4b240bc9d1844048ad15dc7" localSheetId="11" hidden="1">'Memória 2 - NE-BA'!$E$6</definedName>
    <definedName name="CB_9ce7fa665ad24870bcc351692c647a26" localSheetId="11" hidden="1">'Memória 2 - NE-BA'!$I$9</definedName>
    <definedName name="CB_9dc893e4a1954324ad2382fe0e7583fe" localSheetId="11" hidden="1">'Memória 2 - NE-BA'!$C$9</definedName>
    <definedName name="CB_9df5374c05564c20a0321600d26eb207" localSheetId="14" hidden="1">Saída!$I$8</definedName>
    <definedName name="CB_9e044166fcb0439fa6fad135615482d5" localSheetId="14" hidden="1">Saída!$G$10</definedName>
    <definedName name="CB_a0c83240adb749c2b3c007b1f824363e" localSheetId="9" hidden="1">Hierarquização!$AG$11</definedName>
    <definedName name="CB_a26bf78a698c41608311790ad8c9f9df" localSheetId="9" hidden="1">Hierarquização!$AE$9</definedName>
    <definedName name="CB_a2aa06b7ed5b41df83f2632050576732" localSheetId="14" hidden="1">Saída!$K$9</definedName>
    <definedName name="CB_a2bcfadc49fa4ffd8f9d887ee1c6b853" localSheetId="14" hidden="1">Saída!$E$8</definedName>
    <definedName name="CB_a7e978824267448a87bb692589bd220d" localSheetId="11" hidden="1">'Memória 2 - NE-BA'!$D$11</definedName>
    <definedName name="CB_ac10a2470fbb445c8f9d062dd016bfe6" localSheetId="14" hidden="1">Saída!$H$10</definedName>
    <definedName name="CB_af51c8a993a24b9c80efd5ce7be1f31e" localSheetId="11" hidden="1">'Memória 2 - NE-BA'!$T$10</definedName>
    <definedName name="CB_b1ba9b8d744b49abba4ab5b4135e0ffa" localSheetId="9" hidden="1">Hierarquização!$AE$11</definedName>
    <definedName name="CB_b43050def9974647ba5b1290809e76d2" localSheetId="9" hidden="1">Hierarquização!$AD$8</definedName>
    <definedName name="CB_b44d1ff5fa1d492cb61be8e3c71c2cca" localSheetId="14" hidden="1">Saída!$K$8</definedName>
    <definedName name="CB_b7ee12e69caa444fa47c712897796d9e" localSheetId="14" hidden="1">Saída!$J$10</definedName>
    <definedName name="CB_bb933557ac5847bdb0c680d8409be38c" localSheetId="9" hidden="1">Hierarquização!$F$7</definedName>
    <definedName name="CB_bc1ad572ae844cb5a75dbf87717288b3" localSheetId="9" hidden="1">Hierarquização!$AG$10</definedName>
    <definedName name="CB_bcdf508abb1f4bb1a5e604ea05268b5e" localSheetId="9" hidden="1">Hierarquização!$F$10</definedName>
    <definedName name="CB_bd333af0cc94499d9f9b8ffa7de3a001" localSheetId="9" hidden="1">Hierarquização!$G$8</definedName>
    <definedName name="CB_bd91180d959e4c61ada4fb55ef6a2575" localSheetId="14" hidden="1">Saída!$H$9</definedName>
    <definedName name="CB_bef8de345bba48b1ad3fe4cad4bbfaac" localSheetId="11" hidden="1">'Memória 2 - NE-BA'!$D$7</definedName>
    <definedName name="CB_Block_00000000000000000000000000000000" localSheetId="8" hidden="1">"'7.0.0.0"</definedName>
    <definedName name="CB_Block_00000000000000000000000000000000" localSheetId="9" hidden="1">"'7.0.0.0"</definedName>
    <definedName name="CB_Block_00000000000000000000000000000000" localSheetId="11" hidden="1">"'7.0.0.0"</definedName>
    <definedName name="CB_Block_00000000000000000000000000000000" localSheetId="14" hidden="1">"'7.0.0.0"</definedName>
    <definedName name="CB_Block_00000000000000000000000000000001" localSheetId="8" hidden="1">"'636638910220074236"</definedName>
    <definedName name="CB_Block_00000000000000000000000000000001" localSheetId="9" hidden="1">"'636638910223043055"</definedName>
    <definedName name="CB_Block_00000000000000000000000000000001" localSheetId="11" hidden="1">"'636638910225386802"</definedName>
    <definedName name="CB_Block_00000000000000000000000000000001" localSheetId="14" hidden="1">"'636638910219605649"</definedName>
    <definedName name="CB_Block_00000000000000000000000000000003" localSheetId="8" hidden="1">"'11.1.4716.0"</definedName>
    <definedName name="CB_Block_00000000000000000000000000000003" localSheetId="9" hidden="1">"'11.1.4716.0"</definedName>
    <definedName name="CB_Block_00000000000000000000000000000003" localSheetId="11" hidden="1">"'11.1.4716.0"</definedName>
    <definedName name="CB_Block_00000000000000000000000000000003" localSheetId="14" hidden="1">"'11.1.4716.0"</definedName>
    <definedName name="CB_BlockExt_00000000000000000000000000000003" localSheetId="8" hidden="1">"'11.1.2.4.850"</definedName>
    <definedName name="CB_BlockExt_00000000000000000000000000000003" localSheetId="9" hidden="1">"'11.1.2.4.850"</definedName>
    <definedName name="CB_BlockExt_00000000000000000000000000000003" localSheetId="11" hidden="1">"'11.1.2.4.850"</definedName>
    <definedName name="CB_BlockExt_00000000000000000000000000000003" localSheetId="14" hidden="1">"'11.1.2.4.850"</definedName>
    <definedName name="CB_c0defc2d228d46839006c6a271afdf55" localSheetId="9" hidden="1">Hierarquização!$AF$10</definedName>
    <definedName name="CB_c1918043ffa6485ea59c9bdd86ba9286" localSheetId="9" hidden="1">Hierarquização!$AE$7</definedName>
    <definedName name="CB_c2597a8c5937466cab2437a9053ced43" localSheetId="9" hidden="1">Hierarquização!$G$9</definedName>
    <definedName name="CB_c3ec4c6c002c4d69a92baa917bf28cc9" localSheetId="14" hidden="1">Saída!$D$7</definedName>
    <definedName name="CB_c4513c57505141f980cbb8d4ed003a1b" localSheetId="9" hidden="1">Hierarquização!$AD$6</definedName>
    <definedName name="CB_c5611ce8d08c441d97eadffea8fb8514" localSheetId="9" hidden="1">Hierarquização!$H$6</definedName>
    <definedName name="CB_c9776cdb1ad241e9b283fd3592876344" localSheetId="9" hidden="1">Hierarquização!$AF$11</definedName>
    <definedName name="CB_c9de26385a444dfb99c013ac01c45df5" localSheetId="9" hidden="1">Hierarquização!$H$8</definedName>
    <definedName name="CB_caeb83812a894de9a98e9b0bb9fc1503" localSheetId="9" hidden="1">Hierarquização!$E$10</definedName>
    <definedName name="CB_ce2536521d504dc89c28a8d0bdac6bcf" localSheetId="9" hidden="1">Hierarquização!$E$8</definedName>
    <definedName name="CB_d007ac519ccc4996b78bc5fe5a745500" localSheetId="9" hidden="1">Hierarquização!$E$11</definedName>
    <definedName name="CB_d19172b550c44289b6bd298052ddce5c" localSheetId="9" hidden="1">Hierarquização!$G$6</definedName>
    <definedName name="CB_d1f847aba96145ba84cf5dda2d9bc1d4" localSheetId="14" hidden="1">Saída!$D$9</definedName>
    <definedName name="CB_d54dbbe4a00742d08f2344d15d0bc650" localSheetId="14" hidden="1">Saída!$E$11</definedName>
    <definedName name="CB_d8a7c8f94b9246e2b492c1813f1a408b" localSheetId="8" hidden="1">#N/A</definedName>
    <definedName name="CB_da054ea58afe4ad894180d58bf57cd75" localSheetId="9" hidden="1">Hierarquização!$AD$11</definedName>
    <definedName name="CB_dc335522c9d24b09bc597a12e35305b5" localSheetId="9" hidden="1">Hierarquização!$AG$8</definedName>
    <definedName name="CB_dc97f3c405f64afa98df3a4c07e0f6c5" localSheetId="14" hidden="1">Saída!$D$8</definedName>
    <definedName name="CB_dd5da094c94b469080f42266e594e896" localSheetId="11" hidden="1">'Memória 2 - NE-BA'!$D$9</definedName>
    <definedName name="CB_dfd3067826454f2c9b37e4554fd70b5c" localSheetId="9" hidden="1">Hierarquização!$AF$7</definedName>
    <definedName name="CB_e15d19b196ec47f4a183988878c286bf" localSheetId="14" hidden="1">Saída!$H$7</definedName>
    <definedName name="CB_e219f2050a1242ff9b5ec7e15ee1bd38" localSheetId="14" hidden="1">Saída!$K$7</definedName>
    <definedName name="CB_e569f65effe94eecbd250cd72b7dfc40" localSheetId="14" hidden="1">Saída!$K$10</definedName>
    <definedName name="CB_e8a09f5b02c147dbb17732d23c37e17b" localSheetId="11" hidden="1">'Memória 2 - NE-BA'!$E$7</definedName>
    <definedName name="CB_ea599abba98f4ea99f215460da5c899a" localSheetId="8" hidden="1">#N/A</definedName>
    <definedName name="CB_eab6e859cb374273925c86ef2dbc61dd" localSheetId="9" hidden="1">Hierarquização!$F$6</definedName>
    <definedName name="CB_eb7acb12d43d4889918198dbe2d0d696" localSheetId="9" hidden="1">Hierarquização!$G$11</definedName>
    <definedName name="CB_ebbb30f8d7ff407e85acf6f757169689" localSheetId="14" hidden="1">Saída!$F$7</definedName>
    <definedName name="CB_f07814426a974d4d8595e65b4896c497" localSheetId="9" hidden="1">Hierarquização!$AG$6</definedName>
    <definedName name="CB_f1a48c63222a47eb8043dbe2706c0099" localSheetId="11" hidden="1">'Memória 2 - NE-BA'!$C$11</definedName>
    <definedName name="CB_f6bd8913cde244e6b14a97b10039f9b1" localSheetId="14" hidden="1">Saída!$E$10</definedName>
    <definedName name="CB_fe47bae43bb54a2cb79c7084d2496215" localSheetId="8" hidden="1">#N/A</definedName>
    <definedName name="CBCR_0249aa6c08374a38bf2407ca2271b598" localSheetId="9" hidden="1">Hierarquização!$D$8</definedName>
    <definedName name="CBCR_042f11a908d44504b90e5a58afa56826" localSheetId="9" hidden="1">Hierarquização!$D$10</definedName>
    <definedName name="CBCR_049e3de2cce6484997bc2856ac78ff9d" localSheetId="9" hidden="1">Hierarquização!$AG$9</definedName>
    <definedName name="CBCR_053a97071e2f43088e3ae71adf3b1c82" localSheetId="14" hidden="1">Saída!$C$7</definedName>
    <definedName name="CBCR_14cbd37223a14253ad39f243442a5be1" localSheetId="9" hidden="1">Hierarquização!$D$6</definedName>
    <definedName name="CBCR_1567c22e67ad4aa29c8b277786829744" localSheetId="14" hidden="1">Saída!$C$12</definedName>
    <definedName name="CBCR_1b0ccd3f9066482a8aac2632336c2ae9" localSheetId="14" hidden="1">Saída!$C$7</definedName>
    <definedName name="CBCR_1f20059ffd2b45a88f912e9d88f73d88" localSheetId="14" hidden="1">Saída!$C$10</definedName>
    <definedName name="CBCR_226e006bb4a8413c9ace6e50ae7e8b77" localSheetId="9" hidden="1">Hierarquização!$D$9</definedName>
    <definedName name="CBCR_24a7c8c18d5b4287b99e0fc5a9fa9d53" localSheetId="9" hidden="1">Hierarquização!$D$10</definedName>
    <definedName name="CBCR_251d6d43ba274ed4805ec4a4fcd1bae7" localSheetId="14" hidden="1">Saída!$C$12</definedName>
    <definedName name="CBCR_261f8446245841b18ddce47527f36f3e" localSheetId="9" hidden="1">Hierarquização!$AG$9</definedName>
    <definedName name="CBCR_27d6f7a8acf94b1c84cbbe910b9b75bc" localSheetId="14" hidden="1">Saída!$C$8</definedName>
    <definedName name="CBCR_284bc20983f04b86a50648418b3edbdc" localSheetId="14" hidden="1">Saída!$C$11</definedName>
    <definedName name="CBCR_2b5c289f3624413790a05276d3b42098" localSheetId="14" hidden="1">Saída!$C$8</definedName>
    <definedName name="CBCR_3345ef9070a04137af91e3a8df067cf4" localSheetId="14" hidden="1">Saída!$C$9</definedName>
    <definedName name="CBCR_3f85475094ee4d3281d92d570b2d5d7c" localSheetId="9" hidden="1">Hierarquização!$AG$9</definedName>
    <definedName name="CBCR_400e0f4d1d9f4c1eb2e9999f1048fc2e" localSheetId="14" hidden="1">Saída!$C$8</definedName>
    <definedName name="CBCR_42311d0c998e425fa3b56351ba31978b" localSheetId="14" hidden="1">Saída!$C$11</definedName>
    <definedName name="CBCR_45cadf5dabd54b068fe26bb74fa4ed7c" localSheetId="14" hidden="1">Saída!$C$11</definedName>
    <definedName name="CBCR_45f96cf29119490395e47e7cac2257d4" localSheetId="9" hidden="1">Hierarquização!$D$9</definedName>
    <definedName name="CBCR_485b1c48a7db401396e956ffd6907f0e" localSheetId="14" hidden="1">Saída!$C$10</definedName>
    <definedName name="CBCR_4efb365a4f434b039154eba073edaf89" localSheetId="9" hidden="1">Hierarquização!$AG$9</definedName>
    <definedName name="CBCR_4fcd00934e50447787685a9a8ade9821" localSheetId="9" hidden="1">Hierarquização!$AG$9</definedName>
    <definedName name="CBCR_5309e3d8033a4fcb85a7a064b3af22b9" localSheetId="14" hidden="1">Saída!$C$8</definedName>
    <definedName name="CBCR_55457693055e487e812a8b8a8d85f7ee" localSheetId="9" hidden="1">Hierarquização!$AG$9</definedName>
    <definedName name="CBCR_5f66eb93a9b549d9998705e5e06ed242" localSheetId="14" hidden="1">Saída!$C$9</definedName>
    <definedName name="CBCR_60dee98ef36d4ada90daf1b9d0653eef" localSheetId="14" hidden="1">Saída!$C$9</definedName>
    <definedName name="CBCR_65bba05a0ed445a6bb0a97e5e8ee943b" localSheetId="14" hidden="1">Saída!$C$8</definedName>
    <definedName name="CBCR_6e0f78b948544785bf7adea81aa6945d" localSheetId="14" hidden="1">Saída!$C$7</definedName>
    <definedName name="CBCR_6e87b379f9e84d16935e1273cd71a09a" localSheetId="9" hidden="1">Hierarquização!$AG$9</definedName>
    <definedName name="CBCR_6f97057a63114c42888acde7009d6b3c" localSheetId="14" hidden="1">Saída!$C$11</definedName>
    <definedName name="CBCR_706167c711c44d3b8106810b64e87de3" localSheetId="9" hidden="1">Hierarquização!$AG$9</definedName>
    <definedName name="CBCR_725758885a27424597f6c939f524e621" localSheetId="14" hidden="1">Saída!$C$11</definedName>
    <definedName name="CBCR_73d9e9e12d7342a5bc6e1765d079527c" localSheetId="14" hidden="1">Saída!$C$7</definedName>
    <definedName name="CBCR_74f5020e4baa4b6e9fac81816774e166" localSheetId="9" hidden="1">Hierarquização!$D$11</definedName>
    <definedName name="CBCR_7e0228cebf214c42a00b524e2cc2cbdb" localSheetId="9" hidden="1">Hierarquização!$AG$9</definedName>
    <definedName name="CBCR_7e06551834b6469fa2933f91e291ed47" localSheetId="9" hidden="1">Hierarquização!$AG$9</definedName>
    <definedName name="CBCR_7e87d0fc731546fe92bafa270e8661e7" localSheetId="9" hidden="1">Hierarquização!$AG$9</definedName>
    <definedName name="CBCR_7f57f5d1cbe742758f06e566abae9c6a" localSheetId="9" hidden="1">Hierarquização!$D$9</definedName>
    <definedName name="CBCR_838dbf11a1d44c8aadb8087357cb546e" localSheetId="14" hidden="1">Saída!$C$12</definedName>
    <definedName name="CBCR_876f3485b6b842cca9b51ab508f69dbe" localSheetId="14" hidden="1">Saída!$C$7</definedName>
    <definedName name="CBCR_8e88d328be524d368a7d64e043263264" localSheetId="9" hidden="1">Hierarquização!$AG$9</definedName>
    <definedName name="CBCR_943b7e5426fa460fab2f548d230071c1" localSheetId="14" hidden="1">Saída!$C$9</definedName>
    <definedName name="CBCR_95a5793e563b40c8a0b410211b26e22b" localSheetId="9" hidden="1">Hierarquização!$AG$9</definedName>
    <definedName name="CBCR_95d5fc34585a4613b8b55706ad8dd0c7" localSheetId="14" hidden="1">Saída!$C$11</definedName>
    <definedName name="CBCR_97faa69fdfe64e1b86e2dcd2e2a2cba0" localSheetId="9" hidden="1">Hierarquização!$D$6</definedName>
    <definedName name="CBCR_9816091ed2ea4f8ab3a002e17cd84d51" localSheetId="14" hidden="1">Saída!$C$7</definedName>
    <definedName name="CBCR_9a5eeccbe06749b3a1826937e93f77a1" localSheetId="9" hidden="1">Hierarquização!$D$7</definedName>
    <definedName name="CBCR_9a8bce5d69824c3cae091aca4dadb248" localSheetId="14" hidden="1">Saída!$C$12</definedName>
    <definedName name="CBCR_9b7b60f7603a450ca5119ec9a64462cb" localSheetId="14" hidden="1">Saída!$C$8</definedName>
    <definedName name="CBCR_9fe20c83e6ba4058874f75b21d28e4e3" localSheetId="14" hidden="1">Saída!$C$10</definedName>
    <definedName name="CBCR_a1b0d57d68ba4272a8abff0bb1616774" localSheetId="9" hidden="1">Hierarquização!$AG$9</definedName>
    <definedName name="CBCR_a3d70e2a3df84076a6caa7273a050b9d" localSheetId="14" hidden="1">Saída!$C$11</definedName>
    <definedName name="CBCR_ac63929020b04c35a5b2b0d9253a8b5c" localSheetId="9" hidden="1">Hierarquização!$D$7</definedName>
    <definedName name="CBCR_ad6a65a7b6c24341821f3a6be776d291" localSheetId="14" hidden="1">Saída!$C$8</definedName>
    <definedName name="CBCR_ae73566d300f4956ad63f19503d93fff" localSheetId="9" hidden="1">Hierarquização!$AG$9</definedName>
    <definedName name="CBCR_b2ddf53f80754bc884cae7354a7428da" localSheetId="9" hidden="1">Hierarquização!$AG$9</definedName>
    <definedName name="CBCR_b37bdc29e6264b70901af198fcf5a109" localSheetId="9" hidden="1">Hierarquização!$D$9</definedName>
    <definedName name="CBCR_b411efc154d94a76b36148b62f3d500c" localSheetId="9" hidden="1">Hierarquização!$AG$9</definedName>
    <definedName name="CBCR_b6084d28ee81405aaf085239b9f77296" localSheetId="14" hidden="1">Saída!$C$8</definedName>
    <definedName name="CBCR_bd1966d31c1443ee918fac3dd2422fe9" localSheetId="9" hidden="1">Hierarquização!$D$6</definedName>
    <definedName name="CBCR_be9baab67b6f42a6b08f7af938c7d732" localSheetId="9" hidden="1">Hierarquização!$D$8</definedName>
    <definedName name="CBCR_bec305444e6b4a64938c980073899dbc" localSheetId="14" hidden="1">Saída!$H$9</definedName>
    <definedName name="CBCR_c483171fcab946d19292e3554d9fd5f9" localSheetId="14" hidden="1">Saída!$C$9</definedName>
    <definedName name="CBCR_c9528141fb98497784f1b0509d757156" localSheetId="14" hidden="1">Saída!$C$12</definedName>
    <definedName name="CBCR_cb8dc50fb1bc4aa0a8fc7620f47ce7ff" localSheetId="14" hidden="1">Saída!$C$10</definedName>
    <definedName name="CBCR_d04bcce793a74c4b98207c5458f4ce4b" localSheetId="14" hidden="1">Saída!$C$9</definedName>
    <definedName name="CBCR_d3335bf29f77499abc546297609185c5" localSheetId="14" hidden="1">Saída!$C$10</definedName>
    <definedName name="CBCR_d39d5829d3c34a52a8ecfc38e1d22cc9" localSheetId="14" hidden="1">Saída!$C$11</definedName>
    <definedName name="CBCR_d3f81b66aad342c38e2e08617083475e" localSheetId="9" hidden="1">Hierarquização!$AG$9</definedName>
    <definedName name="CBCR_d535c0e4faaa4cdbaf159958bf59d521" localSheetId="9" hidden="1">Hierarquização!$D$7</definedName>
    <definedName name="CBCR_d5a723d2098a43b7a7a87b33995bf3dc" localSheetId="14" hidden="1">Saída!$C$12</definedName>
    <definedName name="CBCR_d710be466a5f4d22945dc012d072c89e" localSheetId="14" hidden="1">Saída!$C$10</definedName>
    <definedName name="CBCR_d899bcd73def4ff5b5a05136e526ecaa" localSheetId="9" hidden="1">Hierarquização!$AG$9</definedName>
    <definedName name="CBCR_d972c5be385e4fe688dcdbafb4ffa1ba" localSheetId="9" hidden="1">Hierarquização!$D$8</definedName>
    <definedName name="CBCR_dbc7b935b11341c49730131b05464a62" localSheetId="14" hidden="1">Saída!$C$8</definedName>
    <definedName name="CBCR_df78639a00c74e0fb744bb27d66f4506" localSheetId="9" hidden="1">Hierarquização!$AG$9</definedName>
    <definedName name="CBCR_e03977334060423aa779b255ff7900f8" localSheetId="9" hidden="1">Hierarquização!$D$10</definedName>
    <definedName name="CBCR_e10ff92ae11645fba1ddf23688c265d8" localSheetId="9" hidden="1">Hierarquização!$D$10</definedName>
    <definedName name="CBCR_e3e89be9ccb8464ab4a905fdd36b28b5" localSheetId="14" hidden="1">Saída!$C$10</definedName>
    <definedName name="CBCR_e4a8b0c5bfff4789a4b6fdffb0123e8d" localSheetId="14" hidden="1">Saída!$C$9</definedName>
    <definedName name="CBCR_e5a86bcc3dbd49ddade3e8d2e8a2f2e9" localSheetId="9" hidden="1">Hierarquização!$AG$9</definedName>
    <definedName name="CBCR_e5aaaea182b241f98672823ead01b8ad" localSheetId="9" hidden="1">Hierarquização!$D$11</definedName>
    <definedName name="CBCR_e7699e9fb27b4fe8b9bef6da81f73d73" localSheetId="14" hidden="1">Saída!$C$11</definedName>
    <definedName name="CBCR_e7f4e0bd6c8c4f53b43867ca126496a5" localSheetId="14" hidden="1">Saída!$C$12</definedName>
    <definedName name="CBCR_e9db94c765e14e35b4bb83476cd4c2d1" localSheetId="9" hidden="1">Hierarquização!$AG$9</definedName>
    <definedName name="CBCR_ea29013fb2b54fb0a36e28e733edac54" localSheetId="14" hidden="1">Saída!$C$9</definedName>
    <definedName name="CBCR_ebe3787f303447f185d0f6b3be5e4076" localSheetId="9" hidden="1">Hierarquização!$AG$9</definedName>
    <definedName name="CBCR_f3734c416d764c91aa0d527f628d90f6" localSheetId="9" hidden="1">Hierarquização!$AG$9</definedName>
    <definedName name="CBCR_f3e1770b53594a0bbc27caf76294a1f9" localSheetId="9" hidden="1">Hierarquização!$D$11</definedName>
    <definedName name="CBCR_f78f70e2495d4d6d8fb624bfcb7a78eb" localSheetId="9" hidden="1">Hierarquização!$D$8</definedName>
    <definedName name="CBCR_fc2d7fb5e69e42a8b9a45da40e73630a" localSheetId="9" hidden="1">Hierarquização!$D$7</definedName>
    <definedName name="CBCR_fce6ade9a1ef401699afdf789a91d67f" localSheetId="9" hidden="1">Hierarquização!$AG$9</definedName>
    <definedName name="CBCR_fe47c4aa69b345f5bad2e2fd5560ec7b" localSheetId="9" hidden="1">Hierarquização!$D$11</definedName>
    <definedName name="CBCR_fea591c12bf74af5943fe8ed53f59baf" localSheetId="9" hidden="1">Hierarquização!$D$6</definedName>
    <definedName name="CBWorkbookPriority" localSheetId="8" hidden="1">-1132757101521650</definedName>
    <definedName name="CBx_47a9c124897f4a70af98e93e0c797b16" localSheetId="8" hidden="1">"'Memória 2 - NE-BA'!$A$1"</definedName>
    <definedName name="CBx_699a13a7e89943be938adf18c3f025ae" localSheetId="8" hidden="1">"'CB_DATA_'!$A$1"</definedName>
    <definedName name="CBx_7d534d7e1ec849378ad447eded4055f4" localSheetId="8" hidden="1">"'Saída'!$A$1"</definedName>
    <definedName name="CBx_a42d20e0483d4536bf2d79a0e5038299" localSheetId="8" hidden="1">"'Hierarquização'!$A$1"</definedName>
    <definedName name="CBx_Sheet_Guid" localSheetId="8" hidden="1">"'699a13a7-e899-43be-938a-df18c3f025ae"</definedName>
    <definedName name="CBx_Sheet_Guid" localSheetId="9" hidden="1">"'a42d20e0-483d-4536-bf2d-79a0e5038299"</definedName>
    <definedName name="CBx_Sheet_Guid" localSheetId="11" hidden="1">"'47a9c124-897f-4a70-af98-e93e0c797b16"</definedName>
    <definedName name="CBx_Sheet_Guid" localSheetId="14" hidden="1">"'7d534d7e-1ec8-4937-8ad4-47eded4055f4"</definedName>
    <definedName name="CBx_SheetRef" localSheetId="8" hidden="1">CB_DATA_!$A$14</definedName>
    <definedName name="CBx_SheetRef" localSheetId="9" hidden="1">CB_DATA_!$B$14</definedName>
    <definedName name="CBx_SheetRef" localSheetId="11" hidden="1">CB_DATA_!$C$14</definedName>
    <definedName name="CBx_SheetRef" localSheetId="14" hidden="1">CB_DATA_!$D$14</definedName>
    <definedName name="CBx_StorageType" localSheetId="8" hidden="1">2</definedName>
    <definedName name="CBx_StorageType" localSheetId="9" hidden="1">2</definedName>
    <definedName name="CBx_StorageType" localSheetId="11" hidden="1">2</definedName>
    <definedName name="CBx_StorageType" localSheetId="14" hidden="1">2</definedName>
    <definedName name="OLE_LINK1" localSheetId="2">Plan4!$A$1</definedName>
    <definedName name="opcionais" localSheetId="6">Plan9!$A$4</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8" i="16" l="1"/>
  <c r="E33" i="16"/>
  <c r="E32" i="16"/>
  <c r="E31" i="16"/>
  <c r="E30" i="16"/>
  <c r="E29" i="16"/>
  <c r="D33" i="16"/>
  <c r="D32" i="16"/>
  <c r="D31" i="16"/>
  <c r="D30" i="16"/>
  <c r="D29" i="16"/>
  <c r="R28" i="16"/>
  <c r="E28" i="16" s="1"/>
  <c r="U28" i="16"/>
  <c r="K28" i="16" s="1"/>
  <c r="T28" i="16"/>
  <c r="S28" i="16"/>
  <c r="G28" i="16" s="1"/>
  <c r="O18" i="16"/>
  <c r="L19" i="16"/>
  <c r="M20" i="16"/>
  <c r="O21" i="16"/>
  <c r="O22" i="16"/>
  <c r="L23" i="16"/>
  <c r="G21" i="16"/>
  <c r="F21" i="16"/>
  <c r="E22" i="16"/>
  <c r="D23" i="16"/>
  <c r="AU12" i="16"/>
  <c r="S23" i="16" s="1"/>
  <c r="AT12" i="16"/>
  <c r="Q23" i="16" s="1"/>
  <c r="AS12" i="16"/>
  <c r="O23" i="16" s="1"/>
  <c r="AR12" i="16"/>
  <c r="M23" i="16" s="1"/>
  <c r="AQ12" i="16"/>
  <c r="K23" i="16" s="1"/>
  <c r="AP12" i="16"/>
  <c r="I23" i="16" s="1"/>
  <c r="AO12" i="16"/>
  <c r="G23" i="16" s="1"/>
  <c r="AN12" i="16"/>
  <c r="E23" i="16" s="1"/>
  <c r="AU11" i="16"/>
  <c r="S22" i="16" s="1"/>
  <c r="AT11" i="16"/>
  <c r="Q22" i="16" s="1"/>
  <c r="AS11" i="16"/>
  <c r="AR11" i="16"/>
  <c r="M22" i="16" s="1"/>
  <c r="AQ11" i="16"/>
  <c r="K22" i="16" s="1"/>
  <c r="AP11" i="16"/>
  <c r="I22" i="16" s="1"/>
  <c r="AO11" i="16"/>
  <c r="G22" i="16" s="1"/>
  <c r="AN11" i="16"/>
  <c r="AU10" i="16"/>
  <c r="S21" i="16" s="1"/>
  <c r="AT10" i="16"/>
  <c r="Q21" i="16" s="1"/>
  <c r="AS10" i="16"/>
  <c r="AR10" i="16"/>
  <c r="M21" i="16" s="1"/>
  <c r="AQ10" i="16"/>
  <c r="K21" i="16" s="1"/>
  <c r="AP10" i="16"/>
  <c r="I21" i="16" s="1"/>
  <c r="AO10" i="16"/>
  <c r="AN10" i="16"/>
  <c r="E21" i="16" s="1"/>
  <c r="AU9" i="16"/>
  <c r="S20" i="16" s="1"/>
  <c r="AT9" i="16"/>
  <c r="Q20" i="16" s="1"/>
  <c r="AS9" i="16"/>
  <c r="O20" i="16" s="1"/>
  <c r="AR9" i="16"/>
  <c r="AQ9" i="16"/>
  <c r="K20" i="16" s="1"/>
  <c r="AP9" i="16"/>
  <c r="I20" i="16" s="1"/>
  <c r="AO9" i="16"/>
  <c r="G20" i="16" s="1"/>
  <c r="AN9" i="16"/>
  <c r="E20" i="16" s="1"/>
  <c r="AU8" i="16"/>
  <c r="S19" i="16" s="1"/>
  <c r="AT8" i="16"/>
  <c r="Q19" i="16" s="1"/>
  <c r="AS8" i="16"/>
  <c r="O19" i="16" s="1"/>
  <c r="AR8" i="16"/>
  <c r="M19" i="16" s="1"/>
  <c r="AQ8" i="16"/>
  <c r="K19" i="16" s="1"/>
  <c r="AP8" i="16"/>
  <c r="I19" i="16" s="1"/>
  <c r="AO8" i="16"/>
  <c r="G19" i="16" s="1"/>
  <c r="AN8" i="16"/>
  <c r="E19" i="16" s="1"/>
  <c r="AU7" i="16"/>
  <c r="S18" i="16" s="1"/>
  <c r="AT7" i="16"/>
  <c r="Q18" i="16" s="1"/>
  <c r="AS7" i="16"/>
  <c r="AR7" i="16"/>
  <c r="M18" i="16" s="1"/>
  <c r="AQ7" i="16"/>
  <c r="K18" i="16" s="1"/>
  <c r="AP7" i="16"/>
  <c r="I18" i="16" s="1"/>
  <c r="AO7" i="16"/>
  <c r="G18" i="16" s="1"/>
  <c r="AN7" i="16"/>
  <c r="E18" i="16" s="1"/>
  <c r="AL12" i="16"/>
  <c r="R23" i="16" s="1"/>
  <c r="AK12" i="16"/>
  <c r="P23" i="16" s="1"/>
  <c r="AJ12" i="16"/>
  <c r="N23" i="16" s="1"/>
  <c r="AI12" i="16"/>
  <c r="AH12" i="16"/>
  <c r="J23" i="16" s="1"/>
  <c r="AG12" i="16"/>
  <c r="H23" i="16" s="1"/>
  <c r="AF12" i="16"/>
  <c r="F23" i="16" s="1"/>
  <c r="AE12" i="16"/>
  <c r="AL11" i="16"/>
  <c r="R22" i="16" s="1"/>
  <c r="AK11" i="16"/>
  <c r="P22" i="16" s="1"/>
  <c r="AJ11" i="16"/>
  <c r="N22" i="16" s="1"/>
  <c r="AI11" i="16"/>
  <c r="L22" i="16" s="1"/>
  <c r="AH11" i="16"/>
  <c r="J22" i="16" s="1"/>
  <c r="AG11" i="16"/>
  <c r="H22" i="16" s="1"/>
  <c r="AF11" i="16"/>
  <c r="F22" i="16" s="1"/>
  <c r="AE11" i="16"/>
  <c r="D22" i="16" s="1"/>
  <c r="AL10" i="16"/>
  <c r="R21" i="16" s="1"/>
  <c r="AK10" i="16"/>
  <c r="P21" i="16" s="1"/>
  <c r="AJ10" i="16"/>
  <c r="N21" i="16" s="1"/>
  <c r="AI10" i="16"/>
  <c r="L21" i="16" s="1"/>
  <c r="AH10" i="16"/>
  <c r="J21" i="16" s="1"/>
  <c r="AG10" i="16"/>
  <c r="H21" i="16" s="1"/>
  <c r="AF10" i="16"/>
  <c r="AE10" i="16"/>
  <c r="D21" i="16" s="1"/>
  <c r="AL9" i="16"/>
  <c r="R20" i="16" s="1"/>
  <c r="AK9" i="16"/>
  <c r="P20" i="16" s="1"/>
  <c r="AJ9" i="16"/>
  <c r="N20" i="16" s="1"/>
  <c r="AI9" i="16"/>
  <c r="L20" i="16" s="1"/>
  <c r="AH9" i="16"/>
  <c r="J20" i="16" s="1"/>
  <c r="AG9" i="16"/>
  <c r="H20" i="16" s="1"/>
  <c r="AF9" i="16"/>
  <c r="F20" i="16" s="1"/>
  <c r="AE9" i="16"/>
  <c r="D20" i="16" s="1"/>
  <c r="AL8" i="16"/>
  <c r="R19" i="16" s="1"/>
  <c r="AK8" i="16"/>
  <c r="P19" i="16" s="1"/>
  <c r="AJ8" i="16"/>
  <c r="N19" i="16" s="1"/>
  <c r="AI8" i="16"/>
  <c r="AH8" i="16"/>
  <c r="J19" i="16" s="1"/>
  <c r="AG8" i="16"/>
  <c r="H19" i="16" s="1"/>
  <c r="AF8" i="16"/>
  <c r="F19" i="16" s="1"/>
  <c r="AE8" i="16"/>
  <c r="D19" i="16" s="1"/>
  <c r="AL7" i="16"/>
  <c r="R18" i="16" s="1"/>
  <c r="AK7" i="16"/>
  <c r="P18" i="16" s="1"/>
  <c r="AJ7" i="16"/>
  <c r="N18" i="16" s="1"/>
  <c r="AI7" i="16"/>
  <c r="L18" i="16" s="1"/>
  <c r="AH7" i="16"/>
  <c r="J18" i="16" s="1"/>
  <c r="AG7" i="16"/>
  <c r="H18" i="16" s="1"/>
  <c r="AF7" i="16"/>
  <c r="F18" i="16" s="1"/>
  <c r="AE7" i="16"/>
  <c r="D18" i="16" s="1"/>
  <c r="K31" i="16"/>
  <c r="K30" i="16"/>
  <c r="K29" i="16"/>
  <c r="I31" i="16"/>
  <c r="I30" i="16"/>
  <c r="G31" i="16"/>
  <c r="G30" i="16"/>
  <c r="K33" i="16"/>
  <c r="I33" i="16"/>
  <c r="G33" i="16"/>
  <c r="K32" i="16"/>
  <c r="I32" i="16"/>
  <c r="G32" i="16"/>
  <c r="I29" i="16"/>
  <c r="G29" i="16"/>
  <c r="B5" i="16" l="1"/>
  <c r="B16" i="16" s="1"/>
  <c r="C5" i="16"/>
  <c r="C16" i="16" s="1"/>
  <c r="H5" i="16"/>
  <c r="L16" i="16" s="1"/>
  <c r="J5" i="16"/>
  <c r="P16" i="16" s="1"/>
  <c r="D6" i="16"/>
  <c r="E6" i="16"/>
  <c r="F6" i="16"/>
  <c r="G6" i="16"/>
  <c r="H6" i="16"/>
  <c r="I6" i="16"/>
  <c r="J6" i="16"/>
  <c r="K6" i="16"/>
  <c r="B7" i="16"/>
  <c r="B18" i="16" s="1"/>
  <c r="C7" i="16"/>
  <c r="C18" i="16" s="1"/>
  <c r="B8" i="16"/>
  <c r="B19" i="16" s="1"/>
  <c r="C8" i="16"/>
  <c r="C19" i="16" s="1"/>
  <c r="B9" i="16"/>
  <c r="B20" i="16" s="1"/>
  <c r="C9" i="16"/>
  <c r="C20" i="16" s="1"/>
  <c r="C10" i="16"/>
  <c r="C21" i="16" s="1"/>
  <c r="B11" i="16"/>
  <c r="B22" i="16" s="1"/>
  <c r="C11" i="16"/>
  <c r="C22" i="16" s="1"/>
  <c r="C12" i="16"/>
  <c r="C23" i="16" s="1"/>
  <c r="D11" i="17" l="1"/>
  <c r="C11" i="17"/>
  <c r="U11" i="15"/>
  <c r="U10" i="15"/>
  <c r="B11" i="17"/>
  <c r="A11" i="17"/>
  <c r="B5" i="14"/>
  <c r="B7" i="14" s="1"/>
  <c r="C7" i="14" s="1"/>
  <c r="C4" i="14"/>
  <c r="C6" i="14"/>
  <c r="Z10" i="15"/>
  <c r="I6" i="12"/>
  <c r="J6" i="12" s="1"/>
  <c r="K10" i="14"/>
  <c r="M10" i="14" s="1"/>
  <c r="M11" i="14" s="1"/>
  <c r="L10" i="14"/>
  <c r="F7" i="15"/>
  <c r="G7" i="15" s="1"/>
  <c r="J7" i="15" s="1"/>
  <c r="F8" i="15"/>
  <c r="G8" i="15" s="1"/>
  <c r="J8" i="15" s="1"/>
  <c r="F9" i="15"/>
  <c r="G9" i="15" s="1"/>
  <c r="J9" i="15" s="1"/>
  <c r="N9" i="15" s="1"/>
  <c r="F10" i="15"/>
  <c r="G10" i="15" s="1"/>
  <c r="J10" i="15" s="1"/>
  <c r="O10" i="15" s="1"/>
  <c r="F11" i="15"/>
  <c r="G11" i="15" s="1"/>
  <c r="J11" i="15" s="1"/>
  <c r="K7" i="15"/>
  <c r="P7" i="15" s="1"/>
  <c r="P7" i="12" s="1"/>
  <c r="K8" i="15"/>
  <c r="P8" i="15" s="1"/>
  <c r="P8" i="12" s="1"/>
  <c r="K9" i="15"/>
  <c r="P9" i="15" s="1"/>
  <c r="P9" i="12" s="1"/>
  <c r="K10" i="15"/>
  <c r="P10" i="15" s="1"/>
  <c r="P10" i="12" s="1"/>
  <c r="K11" i="15"/>
  <c r="P11" i="15" s="1"/>
  <c r="P11" i="12" s="1"/>
  <c r="N13" i="12"/>
  <c r="S13" i="12" s="1"/>
  <c r="S6" i="15"/>
  <c r="U6" i="15"/>
  <c r="K6" i="12" s="1"/>
  <c r="N6" i="12" s="1"/>
  <c r="F6" i="15"/>
  <c r="G6" i="15" s="1"/>
  <c r="S8" i="12"/>
  <c r="S9" i="12"/>
  <c r="S10" i="12"/>
  <c r="T10" i="12" s="1"/>
  <c r="S11" i="12"/>
  <c r="T11" i="12" s="1"/>
  <c r="S7" i="12"/>
  <c r="G32" i="12"/>
  <c r="S6" i="12"/>
  <c r="T6" i="12" s="1"/>
  <c r="P20" i="12"/>
  <c r="AN6" i="1"/>
  <c r="AN4" i="1" s="1"/>
  <c r="N9" i="1" s="1"/>
  <c r="AL16" i="1"/>
  <c r="S41" i="13"/>
  <c r="I25" i="13"/>
  <c r="J25" i="13"/>
  <c r="K25" i="13"/>
  <c r="L25" i="13"/>
  <c r="M25" i="13"/>
  <c r="H25" i="13"/>
  <c r="I24" i="13"/>
  <c r="J24" i="13"/>
  <c r="K24" i="13"/>
  <c r="L24" i="13"/>
  <c r="M24" i="13"/>
  <c r="H24" i="13"/>
  <c r="I8" i="12"/>
  <c r="J8" i="12" s="1"/>
  <c r="I7" i="12"/>
  <c r="J7" i="12" s="1"/>
  <c r="L11" i="14"/>
  <c r="L6" i="1"/>
  <c r="M6" i="1" s="1"/>
  <c r="C3" i="14"/>
  <c r="M6" i="12"/>
  <c r="AS21" i="12" s="1"/>
  <c r="BB40" i="12"/>
  <c r="M10" i="12"/>
  <c r="AW24" i="12" s="1"/>
  <c r="M11" i="12"/>
  <c r="AX22" i="12" s="1"/>
  <c r="H9" i="13"/>
  <c r="H12" i="13"/>
  <c r="I12" i="13" s="1"/>
  <c r="M17" i="13"/>
  <c r="L17" i="13"/>
  <c r="H17" i="13"/>
  <c r="K16" i="13"/>
  <c r="J16" i="13"/>
  <c r="I16" i="13"/>
  <c r="K9" i="13"/>
  <c r="J9" i="13"/>
  <c r="I9" i="13"/>
  <c r="M7" i="13"/>
  <c r="M8" i="13" s="1"/>
  <c r="M9" i="13" s="1"/>
  <c r="L7" i="13"/>
  <c r="L8" i="13" s="1"/>
  <c r="E11" i="1"/>
  <c r="H11" i="1" s="1"/>
  <c r="I11" i="1" s="1"/>
  <c r="E10" i="1"/>
  <c r="H10" i="1" s="1"/>
  <c r="I10" i="1" s="1"/>
  <c r="E9" i="1"/>
  <c r="H9" i="1" s="1"/>
  <c r="I9" i="1" s="1"/>
  <c r="G33" i="12"/>
  <c r="C7" i="1"/>
  <c r="E7" i="1" s="1"/>
  <c r="H7" i="1" s="1"/>
  <c r="I7" i="1" s="1"/>
  <c r="O7" i="1" s="1"/>
  <c r="P7" i="1" s="1"/>
  <c r="U18" i="12"/>
  <c r="I15" i="12"/>
  <c r="I9" i="12"/>
  <c r="J9" i="12" s="1"/>
  <c r="E8" i="1"/>
  <c r="H8" i="1"/>
  <c r="I8" i="1" s="1"/>
  <c r="E6" i="1"/>
  <c r="H6" i="1"/>
  <c r="I6" i="1" s="1"/>
  <c r="U7" i="1"/>
  <c r="I10" i="12"/>
  <c r="J10" i="12" s="1"/>
  <c r="I11" i="12"/>
  <c r="J11" i="12" s="1"/>
  <c r="K17" i="12"/>
  <c r="E4" i="10"/>
  <c r="E2" i="10"/>
  <c r="E3" i="10"/>
  <c r="D11" i="2"/>
  <c r="D14" i="2" s="1"/>
  <c r="C14" i="2"/>
  <c r="C9" i="2"/>
  <c r="D9" i="2"/>
  <c r="E9" i="2"/>
  <c r="D13" i="2"/>
  <c r="E12" i="2"/>
  <c r="E11" i="2"/>
  <c r="E13" i="2"/>
  <c r="D12" i="2"/>
  <c r="E14" i="2"/>
  <c r="I23" i="13"/>
  <c r="J23" i="13"/>
  <c r="K23" i="13"/>
  <c r="L23" i="13"/>
  <c r="M23" i="13"/>
  <c r="M7" i="12"/>
  <c r="AT23" i="12" s="1"/>
  <c r="U9" i="15"/>
  <c r="K9" i="12" s="1"/>
  <c r="M8" i="12"/>
  <c r="AU22" i="12" s="1"/>
  <c r="U7" i="15"/>
  <c r="K7" i="12" s="1"/>
  <c r="U8" i="15"/>
  <c r="K8" i="12" s="1"/>
  <c r="M9" i="12"/>
  <c r="AV21" i="12" s="1"/>
  <c r="P2" i="17"/>
  <c r="L9" i="13" l="1"/>
  <c r="AN5" i="1"/>
  <c r="N8" i="1" s="1"/>
  <c r="O8" i="1" s="1"/>
  <c r="P8" i="1" s="1"/>
  <c r="O9" i="1"/>
  <c r="P9" i="1" s="1"/>
  <c r="E5" i="10"/>
  <c r="K11" i="14"/>
  <c r="K5" i="14"/>
  <c r="L5" i="14" s="1"/>
  <c r="M5" i="14" s="1"/>
  <c r="N5" i="14" s="1"/>
  <c r="O5" i="14" s="1"/>
  <c r="P5" i="14" s="1"/>
  <c r="Q5" i="14" s="1"/>
  <c r="R5" i="14" s="1"/>
  <c r="S5" i="14" s="1"/>
  <c r="T5" i="14" s="1"/>
  <c r="U5" i="14" s="1"/>
  <c r="V5" i="14" s="1"/>
  <c r="W5" i="14" s="1"/>
  <c r="X5" i="14" s="1"/>
  <c r="Y5" i="14" s="1"/>
  <c r="Z5" i="14" s="1"/>
  <c r="AA5" i="14" s="1"/>
  <c r="AB5" i="14" s="1"/>
  <c r="AC5" i="14" s="1"/>
  <c r="AD5" i="14" s="1"/>
  <c r="N6" i="1"/>
  <c r="O6" i="1" s="1"/>
  <c r="P6" i="1" s="1"/>
  <c r="N10" i="14"/>
  <c r="N11" i="14" s="1"/>
  <c r="C5" i="14"/>
  <c r="N8" i="12"/>
  <c r="J13" i="13" s="1"/>
  <c r="AU24" i="12"/>
  <c r="H10" i="13"/>
  <c r="V10" i="15"/>
  <c r="W10" i="15" s="1"/>
  <c r="N7" i="12"/>
  <c r="AW22" i="12"/>
  <c r="AT21" i="12"/>
  <c r="AS23" i="12"/>
  <c r="AS24" i="12"/>
  <c r="AS22" i="12"/>
  <c r="AW23" i="12"/>
  <c r="AW21" i="12"/>
  <c r="L12" i="13"/>
  <c r="N10" i="15"/>
  <c r="O8" i="15"/>
  <c r="V8" i="15" s="1"/>
  <c r="W8" i="15" s="1"/>
  <c r="N8" i="15"/>
  <c r="N11" i="15"/>
  <c r="O11" i="15"/>
  <c r="O11" i="12" s="1"/>
  <c r="AT22" i="12"/>
  <c r="J12" i="13"/>
  <c r="AT24" i="12"/>
  <c r="AU23" i="12"/>
  <c r="AU21" i="12"/>
  <c r="O9" i="15"/>
  <c r="V9" i="15" s="1"/>
  <c r="W9" i="15" s="1"/>
  <c r="J6" i="15"/>
  <c r="H6" i="15"/>
  <c r="K6" i="15" s="1"/>
  <c r="P6" i="15" s="1"/>
  <c r="P6" i="12" s="1"/>
  <c r="K10" i="13"/>
  <c r="N9" i="12"/>
  <c r="K13" i="13" s="1"/>
  <c r="J10" i="13"/>
  <c r="AX21" i="12"/>
  <c r="AX24" i="12"/>
  <c r="M12" i="13"/>
  <c r="AX23" i="12"/>
  <c r="I10" i="13"/>
  <c r="O10" i="12"/>
  <c r="N7" i="15"/>
  <c r="O7" i="15"/>
  <c r="AV24" i="12"/>
  <c r="AV22" i="12"/>
  <c r="AV23" i="12"/>
  <c r="K12" i="13"/>
  <c r="N10" i="1" l="1"/>
  <c r="N11" i="1"/>
  <c r="M7" i="1"/>
  <c r="O8" i="12"/>
  <c r="V11" i="15"/>
  <c r="W11" i="15" s="1"/>
  <c r="AW25" i="12"/>
  <c r="AW26" i="12" s="1"/>
  <c r="AW28" i="12" s="1"/>
  <c r="BD28" i="12" s="1"/>
  <c r="BD34" i="12" s="1"/>
  <c r="AS25" i="12"/>
  <c r="X6" i="12" s="1"/>
  <c r="AT25" i="12"/>
  <c r="AV25" i="12"/>
  <c r="AV26" i="12" s="1"/>
  <c r="AV28" i="12" s="1"/>
  <c r="BC28" i="12" s="1"/>
  <c r="AU25" i="12"/>
  <c r="O9" i="12"/>
  <c r="O7" i="12"/>
  <c r="V7" i="15"/>
  <c r="W7" i="15" s="1"/>
  <c r="AX25" i="12"/>
  <c r="J11" i="13"/>
  <c r="K11" i="13"/>
  <c r="R10" i="12"/>
  <c r="P18" i="12" s="1"/>
  <c r="R6" i="12"/>
  <c r="R7" i="12"/>
  <c r="R9" i="12"/>
  <c r="R11" i="12"/>
  <c r="P19" i="12" s="1"/>
  <c r="R8" i="12"/>
  <c r="I11" i="13"/>
  <c r="H11" i="13"/>
  <c r="O6" i="15"/>
  <c r="N6" i="15"/>
  <c r="M8" i="1" l="1"/>
  <c r="M9" i="1" s="1"/>
  <c r="M10" i="1" s="1"/>
  <c r="M11" i="1" s="1"/>
  <c r="AJ7" i="1"/>
  <c r="K11" i="12"/>
  <c r="O11" i="1"/>
  <c r="P11" i="1" s="1"/>
  <c r="K10" i="12"/>
  <c r="O10" i="1"/>
  <c r="P10" i="1" s="1"/>
  <c r="BD35" i="12"/>
  <c r="AS26" i="12"/>
  <c r="AS28" i="12" s="1"/>
  <c r="AZ28" i="12" s="1"/>
  <c r="AZ34" i="12" s="1"/>
  <c r="Z6" i="12"/>
  <c r="AA6" i="12" s="1"/>
  <c r="H21" i="13"/>
  <c r="X9" i="12"/>
  <c r="Z9" i="12" s="1"/>
  <c r="AA9" i="12" s="1"/>
  <c r="X10" i="12"/>
  <c r="X7" i="12"/>
  <c r="AT26" i="12"/>
  <c r="AT28" i="12" s="1"/>
  <c r="BA28" i="12" s="1"/>
  <c r="P16" i="12"/>
  <c r="AU26" i="12"/>
  <c r="AU28" i="12" s="1"/>
  <c r="BB28" i="12" s="1"/>
  <c r="X8" i="12"/>
  <c r="I14" i="13"/>
  <c r="P15" i="12"/>
  <c r="O6" i="12"/>
  <c r="V6" i="15"/>
  <c r="W6" i="15" s="1"/>
  <c r="AX26" i="12"/>
  <c r="AX28" i="12" s="1"/>
  <c r="BE28" i="12" s="1"/>
  <c r="X11" i="12"/>
  <c r="BC35" i="12"/>
  <c r="BC34" i="12"/>
  <c r="P17" i="12"/>
  <c r="M10" i="13" l="1"/>
  <c r="M11" i="13" s="1"/>
  <c r="L11" i="12"/>
  <c r="N11" i="12"/>
  <c r="W11" i="12"/>
  <c r="AM11" i="12" s="1"/>
  <c r="L10" i="13"/>
  <c r="L11" i="13" s="1"/>
  <c r="L9" i="12"/>
  <c r="W9" i="12" s="1"/>
  <c r="L10" i="12"/>
  <c r="W10" i="12" s="1"/>
  <c r="AI10" i="12" s="1"/>
  <c r="L7" i="12"/>
  <c r="W7" i="12" s="1"/>
  <c r="N10" i="12"/>
  <c r="L8" i="12"/>
  <c r="W8" i="12" s="1"/>
  <c r="L6" i="12"/>
  <c r="W6" i="12" s="1"/>
  <c r="AM10" i="12" s="1"/>
  <c r="AZ35" i="12"/>
  <c r="K21" i="13"/>
  <c r="Z10" i="12"/>
  <c r="AA10" i="12" s="1"/>
  <c r="L21" i="13"/>
  <c r="BA34" i="12"/>
  <c r="BA35" i="12"/>
  <c r="I21" i="13"/>
  <c r="Z7" i="12"/>
  <c r="J21" i="13"/>
  <c r="Z8" i="12"/>
  <c r="BB35" i="12"/>
  <c r="BB34" i="12"/>
  <c r="AC9" i="12"/>
  <c r="P14" i="12"/>
  <c r="H14" i="13"/>
  <c r="I15" i="13" s="1"/>
  <c r="I19" i="13" s="1"/>
  <c r="Q6" i="12"/>
  <c r="V6" i="12" s="1"/>
  <c r="Q11" i="12"/>
  <c r="V11" i="12" s="1"/>
  <c r="Q10" i="12"/>
  <c r="Q8" i="12"/>
  <c r="V8" i="12" s="1"/>
  <c r="Q9" i="12"/>
  <c r="V9" i="12" s="1"/>
  <c r="BE35" i="12"/>
  <c r="BE34" i="12"/>
  <c r="L19" i="13"/>
  <c r="L20" i="13"/>
  <c r="J14" i="13"/>
  <c r="Z11" i="12"/>
  <c r="AA11" i="12" s="1"/>
  <c r="M21" i="13"/>
  <c r="AI11" i="12"/>
  <c r="Q7" i="12"/>
  <c r="V10" i="12" l="1"/>
  <c r="AI7" i="12"/>
  <c r="I20" i="13"/>
  <c r="AI6" i="12"/>
  <c r="AM8" i="12"/>
  <c r="AM9" i="12"/>
  <c r="AM7" i="12"/>
  <c r="AQ7" i="12" s="1"/>
  <c r="AM6" i="12"/>
  <c r="AQ6" i="12" s="1"/>
  <c r="H20" i="13"/>
  <c r="L27" i="13" s="1"/>
  <c r="L29" i="13" s="1"/>
  <c r="AI8" i="12"/>
  <c r="J20" i="13"/>
  <c r="AI9" i="12"/>
  <c r="K20" i="13"/>
  <c r="M20" i="13"/>
  <c r="V7" i="12"/>
  <c r="AH7" i="12" s="1"/>
  <c r="AC6" i="12"/>
  <c r="AK6" i="12" s="1"/>
  <c r="AK9" i="12"/>
  <c r="AC10" i="12"/>
  <c r="AK10" i="12" s="1"/>
  <c r="AQ10" i="12"/>
  <c r="AA7" i="12"/>
  <c r="AC7" i="12"/>
  <c r="AA8" i="12"/>
  <c r="AC8" i="12"/>
  <c r="AL10" i="12"/>
  <c r="AL6" i="12"/>
  <c r="I22" i="13"/>
  <c r="AL8" i="12"/>
  <c r="AL9" i="12"/>
  <c r="H22" i="13"/>
  <c r="AH6" i="12"/>
  <c r="AL7" i="12"/>
  <c r="AB6" i="12"/>
  <c r="AL11" i="12"/>
  <c r="AB11" i="12"/>
  <c r="M19" i="13"/>
  <c r="AH11" i="12"/>
  <c r="AC11" i="12"/>
  <c r="AH9" i="12"/>
  <c r="AB9" i="12"/>
  <c r="AH8" i="12"/>
  <c r="AB8" i="12"/>
  <c r="H15" i="13"/>
  <c r="H19" i="13" s="1"/>
  <c r="M14" i="13"/>
  <c r="M15" i="13" s="1"/>
  <c r="L14" i="13"/>
  <c r="L15" i="13" s="1"/>
  <c r="K14" i="13"/>
  <c r="J15" i="13"/>
  <c r="J19" i="13" s="1"/>
  <c r="AB7" i="12"/>
  <c r="AQ11" i="12"/>
  <c r="AB10" i="12"/>
  <c r="AH10" i="12"/>
  <c r="AQ8" i="12" l="1"/>
  <c r="M27" i="13"/>
  <c r="M29" i="13" s="1"/>
  <c r="I27" i="13"/>
  <c r="I29" i="13" s="1"/>
  <c r="H27" i="13"/>
  <c r="H29" i="13" s="1"/>
  <c r="J27" i="13"/>
  <c r="J29" i="13" s="1"/>
  <c r="H23" i="13"/>
  <c r="K27" i="13"/>
  <c r="K29" i="13" s="1"/>
  <c r="AQ9" i="12"/>
  <c r="AK7" i="12"/>
  <c r="AK8" i="12"/>
  <c r="AP8" i="12"/>
  <c r="J26" i="13"/>
  <c r="J28" i="13" s="1"/>
  <c r="I26" i="13"/>
  <c r="I28" i="13" s="1"/>
  <c r="L26" i="13"/>
  <c r="L28" i="13" s="1"/>
  <c r="M22" i="13"/>
  <c r="L22" i="13"/>
  <c r="M26" i="13"/>
  <c r="M28" i="13" s="1"/>
  <c r="J22" i="13"/>
  <c r="H26" i="13"/>
  <c r="H28" i="13" s="1"/>
  <c r="AK11" i="12"/>
  <c r="AJ9" i="12"/>
  <c r="AP11" i="12"/>
  <c r="AJ8" i="12"/>
  <c r="AJ11" i="12"/>
  <c r="AJ6" i="12"/>
  <c r="AN7" i="12"/>
  <c r="AN10" i="12"/>
  <c r="AO7" i="12"/>
  <c r="AO10" i="12"/>
  <c r="AS10" i="12" s="1"/>
  <c r="AN6" i="12"/>
  <c r="AN11" i="12"/>
  <c r="AO9" i="12"/>
  <c r="AS9" i="12" s="1"/>
  <c r="AO11" i="12"/>
  <c r="AO6" i="12"/>
  <c r="AS6" i="12" s="1"/>
  <c r="AN8" i="12"/>
  <c r="AO8" i="12"/>
  <c r="AN9" i="12"/>
  <c r="AP6" i="12"/>
  <c r="AP10" i="12"/>
  <c r="AJ10" i="12"/>
  <c r="AJ7" i="12"/>
  <c r="K15" i="13"/>
  <c r="K19" i="13" s="1"/>
  <c r="K22" i="13" s="1"/>
  <c r="AP7" i="12"/>
  <c r="AP9" i="12"/>
  <c r="AR6" i="12" l="1"/>
  <c r="AS8" i="12"/>
  <c r="AS7" i="12"/>
  <c r="AR11" i="12"/>
  <c r="AR8" i="12"/>
  <c r="AR9" i="12"/>
  <c r="AR7" i="12"/>
  <c r="K26" i="13"/>
  <c r="K28" i="13" s="1"/>
  <c r="AR10" i="12"/>
  <c r="AS1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Rilton Primo</author>
  </authors>
  <commentList>
    <comment ref="S6" authorId="0" shapeId="0" xr:uid="{00000000-0006-0000-0900-000001000000}">
      <text>
        <r>
          <rPr>
            <b/>
            <sz val="9"/>
            <color indexed="81"/>
            <rFont val="Segoe UI"/>
            <family val="2"/>
          </rPr>
          <t>Rilton Primo:</t>
        </r>
        <r>
          <rPr>
            <sz val="9"/>
            <color indexed="81"/>
            <rFont val="Segoe UI"/>
            <family val="2"/>
          </rPr>
          <t xml:space="preserve">
Há desperdício de água devido à água fria acumulada no tambor </t>
        </r>
      </text>
    </comment>
    <comment ref="T6" authorId="0" shapeId="0" xr:uid="{00000000-0006-0000-0900-000002000000}">
      <text>
        <r>
          <rPr>
            <b/>
            <sz val="9"/>
            <color indexed="81"/>
            <rFont val="Segoe UI"/>
            <family val="2"/>
          </rPr>
          <t>Rilton Primo:</t>
        </r>
        <r>
          <rPr>
            <sz val="9"/>
            <color indexed="81"/>
            <rFont val="Segoe UI"/>
            <family val="2"/>
          </rPr>
          <t xml:space="preserve">
O desperdicio do tambor permanece inalterado em ambos os cenários</t>
        </r>
      </text>
    </comment>
    <comment ref="V6" authorId="0" shapeId="0" xr:uid="{00000000-0006-0000-0900-000003000000}">
      <text>
        <r>
          <rPr>
            <b/>
            <sz val="9"/>
            <color indexed="81"/>
            <rFont val="Segoe UI"/>
            <family val="2"/>
          </rPr>
          <t>Rilton Primo:</t>
        </r>
        <r>
          <rPr>
            <sz val="9"/>
            <color indexed="81"/>
            <rFont val="Segoe UI"/>
            <family val="2"/>
          </rPr>
          <t xml:space="preserve">
Alterar esta constante na rogramação do R quando alterar as 
variáveis de entrada. </t>
        </r>
      </text>
    </comment>
    <comment ref="O10" authorId="0" shapeId="0" xr:uid="{00000000-0006-0000-0900-000004000000}">
      <text>
        <r>
          <rPr>
            <b/>
            <sz val="9"/>
            <color indexed="81"/>
            <rFont val="Segoe UI"/>
            <family val="2"/>
          </rPr>
          <t>Rilton Primo:</t>
        </r>
        <r>
          <rPr>
            <sz val="9"/>
            <color indexed="81"/>
            <rFont val="Segoe UI"/>
            <family val="2"/>
          </rPr>
          <t xml:space="preserve">
Ajustar este custo mínimo caso o perfil de consumo e/ou o comprimento da tubulação varie na entradas de dados.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Rilton Primo</author>
  </authors>
  <commentList>
    <comment ref="E6" authorId="0" shapeId="0" xr:uid="{00000000-0006-0000-0B00-000001000000}">
      <text>
        <r>
          <rPr>
            <b/>
            <sz val="9"/>
            <color indexed="81"/>
            <rFont val="Segoe UI"/>
            <family val="2"/>
          </rPr>
          <t>Rilton Primo</t>
        </r>
        <r>
          <rPr>
            <sz val="9"/>
            <color indexed="81"/>
            <rFont val="Segoe UI"/>
            <family val="2"/>
          </rPr>
          <t>:
Desperdpico de 1L convertido em comprimento de tubulação.</t>
        </r>
      </text>
    </comment>
  </commentList>
</comments>
</file>

<file path=xl/sharedStrings.xml><?xml version="1.0" encoding="utf-8"?>
<sst xmlns="http://schemas.openxmlformats.org/spreadsheetml/2006/main" count="6337" uniqueCount="924">
  <si>
    <t>A</t>
  </si>
  <si>
    <t>B</t>
  </si>
  <si>
    <t>C</t>
  </si>
  <si>
    <t>D</t>
  </si>
  <si>
    <t>E</t>
  </si>
  <si>
    <t>F</t>
  </si>
  <si>
    <t>G</t>
  </si>
  <si>
    <t>H</t>
  </si>
  <si>
    <t>I</t>
  </si>
  <si>
    <t>J</t>
  </si>
  <si>
    <t>Rota</t>
  </si>
  <si>
    <t>2 e 3</t>
  </si>
  <si>
    <t>L</t>
  </si>
  <si>
    <t>M</t>
  </si>
  <si>
    <t>N</t>
  </si>
  <si>
    <t>Mudanças Climáticas (CC)</t>
  </si>
  <si>
    <t>Acidificação Terrestre (AC)</t>
  </si>
  <si>
    <t>Unidade</t>
  </si>
  <si>
    <t>Elétrico</t>
  </si>
  <si>
    <t>Solar</t>
  </si>
  <si>
    <t>Híbrido</t>
  </si>
  <si>
    <t>Depleção de Metais (MD)</t>
  </si>
  <si>
    <t>Depleção de Recursos Fósseis (FD)</t>
  </si>
  <si>
    <t>CATEGORIA DE IMPACTO</t>
  </si>
  <si>
    <r>
      <t>kg CO</t>
    </r>
    <r>
      <rPr>
        <vertAlign val="subscript"/>
        <sz val="8"/>
        <color theme="1"/>
        <rFont val="Times New Roman"/>
        <family val="1"/>
      </rPr>
      <t>2 eq</t>
    </r>
  </si>
  <si>
    <r>
      <t>kg SO</t>
    </r>
    <r>
      <rPr>
        <vertAlign val="subscript"/>
        <sz val="8"/>
        <color theme="1"/>
        <rFont val="Times New Roman"/>
        <family val="1"/>
      </rPr>
      <t>2 eq</t>
    </r>
  </si>
  <si>
    <t>Eutrofização Aquática (EUA)</t>
  </si>
  <si>
    <r>
      <t>kg P</t>
    </r>
    <r>
      <rPr>
        <vertAlign val="subscript"/>
        <sz val="8"/>
        <color theme="1"/>
        <rFont val="Times New Roman"/>
        <family val="1"/>
      </rPr>
      <t xml:space="preserve"> eq</t>
    </r>
  </si>
  <si>
    <t>Depleção de Recursos Hídricos (WD) m3</t>
  </si>
  <si>
    <t>m³</t>
  </si>
  <si>
    <r>
      <t>kg Fe</t>
    </r>
    <r>
      <rPr>
        <vertAlign val="subscript"/>
        <sz val="8"/>
        <color theme="1"/>
        <rFont val="Times New Roman"/>
        <family val="1"/>
      </rPr>
      <t xml:space="preserve"> eq</t>
    </r>
  </si>
  <si>
    <r>
      <t>kg óleo</t>
    </r>
    <r>
      <rPr>
        <vertAlign val="subscript"/>
        <sz val="8"/>
        <color theme="1"/>
        <rFont val="Times New Roman"/>
        <family val="1"/>
      </rPr>
      <t xml:space="preserve"> eq</t>
    </r>
  </si>
  <si>
    <t>Reservatório de 200 L</t>
  </si>
  <si>
    <t>Instante</t>
  </si>
  <si>
    <t>Antes do Banho 1</t>
  </si>
  <si>
    <t>Antes do Banho 2</t>
  </si>
  <si>
    <t>Antes do Banho 3</t>
  </si>
  <si>
    <t>Antes do Banho 4</t>
  </si>
  <si>
    <t>Antes do Banho 5</t>
  </si>
  <si>
    <t>Air Source Heat Pump (ASHP)</t>
  </si>
  <si>
    <t>SHPS</t>
  </si>
  <si>
    <t xml:space="preserve">SAS Convencional </t>
  </si>
  <si>
    <t>Custo unitário</t>
  </si>
  <si>
    <t>Custo de instalação</t>
  </si>
  <si>
    <t>Tipo de SA de água de alta eficiência</t>
  </si>
  <si>
    <t>Economia de energia vs. padrões mínimos</t>
  </si>
  <si>
    <t>Melhores climas</t>
  </si>
  <si>
    <t>Principais vantagens</t>
  </si>
  <si>
    <t>65%  vs. resistência elétrica</t>
  </si>
  <si>
    <t>Temperado</t>
  </si>
  <si>
    <t>Até 900</t>
  </si>
  <si>
    <t>Opção elétrica mais eficiente</t>
  </si>
  <si>
    <t>SAS com resistência auxiliar</t>
  </si>
  <si>
    <t>Até 2 200</t>
  </si>
  <si>
    <t>Maior economia e energia solar</t>
  </si>
  <si>
    <t>Componente</t>
  </si>
  <si>
    <t>Quantidade</t>
  </si>
  <si>
    <t>Preço</t>
  </si>
  <si>
    <t>Placa Coletora (2 m²)</t>
  </si>
  <si>
    <t>Reservatório (200 L)</t>
  </si>
  <si>
    <t>Custo Total</t>
  </si>
  <si>
    <t>SISTEMA DE AQUECIMENTO SOLAR</t>
  </si>
  <si>
    <r>
      <t>Eficiência (</t>
    </r>
    <r>
      <rPr>
        <b/>
        <i/>
        <sz val="8"/>
        <color theme="1"/>
        <rFont val="Times New Roman"/>
        <family val="1"/>
      </rPr>
      <t>N</t>
    </r>
    <r>
      <rPr>
        <b/>
        <i/>
        <vertAlign val="subscript"/>
        <sz val="8"/>
        <color theme="1"/>
        <rFont val="Times New Roman"/>
        <family val="1"/>
      </rPr>
      <t>t</t>
    </r>
    <r>
      <rPr>
        <b/>
        <sz val="8"/>
        <color theme="1"/>
        <rFont val="Times New Roman"/>
        <family val="1"/>
      </rPr>
      <t>)</t>
    </r>
  </si>
  <si>
    <r>
      <t>Temperatura máxima (</t>
    </r>
    <r>
      <rPr>
        <b/>
        <i/>
        <sz val="8"/>
        <color theme="1"/>
        <rFont val="Times New Roman"/>
        <family val="1"/>
      </rPr>
      <t>T</t>
    </r>
    <r>
      <rPr>
        <b/>
        <i/>
        <vertAlign val="subscript"/>
        <sz val="8"/>
        <color theme="1"/>
        <rFont val="Times New Roman"/>
        <family val="1"/>
      </rPr>
      <t>máx</t>
    </r>
    <r>
      <rPr>
        <b/>
        <sz val="8"/>
        <color theme="1"/>
        <rFont val="Times New Roman"/>
        <family val="1"/>
      </rPr>
      <t>)</t>
    </r>
  </si>
  <si>
    <t>PP</t>
  </si>
  <si>
    <t>42,4ºC</t>
  </si>
  <si>
    <t>PVC</t>
  </si>
  <si>
    <t>43,2ºC</t>
  </si>
  <si>
    <t>Convencional</t>
  </si>
  <si>
    <t>45,0ºC</t>
  </si>
  <si>
    <t>Quant.</t>
  </si>
  <si>
    <t>Unid.</t>
  </si>
  <si>
    <t>Descrição</t>
  </si>
  <si>
    <t>Valor Unitário</t>
  </si>
  <si>
    <t>Subtotal</t>
  </si>
  <si>
    <t>UN</t>
  </si>
  <si>
    <t xml:space="preserve">Reservatório Térmico de Nível - Inox 400 litros </t>
  </si>
  <si>
    <t>Kit Hidráulico de Instalação para residências</t>
  </si>
  <si>
    <t>Total dos Produtos</t>
  </si>
  <si>
    <t>Faixas de Consumos</t>
  </si>
  <si>
    <t>Residencial Social</t>
  </si>
  <si>
    <t>Residencial Intermediária*</t>
  </si>
  <si>
    <t>Residencial/ Normal/</t>
  </si>
  <si>
    <t>Veraneio</t>
  </si>
  <si>
    <t>Filantrópica</t>
  </si>
  <si>
    <r>
      <t xml:space="preserve">   </t>
    </r>
    <r>
      <rPr>
        <b/>
        <sz val="8"/>
        <color theme="1"/>
        <rFont val="Times New Roman"/>
        <family val="1"/>
      </rPr>
      <t>I.</t>
    </r>
    <r>
      <rPr>
        <b/>
        <sz val="7"/>
        <color theme="1"/>
        <rFont val="Times New Roman"/>
        <family val="1"/>
      </rPr>
      <t xml:space="preserve">     </t>
    </r>
    <r>
      <rPr>
        <b/>
        <sz val="8"/>
        <color theme="1"/>
        <rFont val="Times New Roman"/>
        <family val="1"/>
      </rPr>
      <t>Até 6 m³ (Mínima)</t>
    </r>
  </si>
  <si>
    <t>Depleção de Recursos Hídricos (WD)</t>
  </si>
  <si>
    <t>Desperdício Mensal / (m³)</t>
  </si>
  <si>
    <t>K*</t>
  </si>
  <si>
    <t>Consumo Mensal de Energia                               J x [ (3,5 kW ) ] / (kW∙h)</t>
  </si>
  <si>
    <t>Massa de Água quente usada no banho anterior  / (kg)</t>
  </si>
  <si>
    <t>Temperatura da água no reservatório / (ºC)</t>
  </si>
  <si>
    <t>CV / (anos)</t>
  </si>
  <si>
    <t>70 % a 90 %</t>
  </si>
  <si>
    <t>Expectativa de  poupanças de energia durante o CV / (US$)</t>
  </si>
  <si>
    <t>R$ 12,30 / mês</t>
  </si>
  <si>
    <t>R$   0,76 / m³</t>
  </si>
  <si>
    <t>R$   5,42 / m³</t>
  </si>
  <si>
    <t>R$   5,90 / m³</t>
  </si>
  <si>
    <t>R$   8,80 / m³</t>
  </si>
  <si>
    <r>
      <t xml:space="preserve"> </t>
    </r>
    <r>
      <rPr>
        <b/>
        <sz val="8"/>
        <color theme="1"/>
        <rFont val="Times New Roman"/>
        <family val="1"/>
      </rPr>
      <t>II.</t>
    </r>
    <r>
      <rPr>
        <b/>
        <sz val="7"/>
        <color theme="1"/>
        <rFont val="Times New Roman"/>
        <family val="1"/>
      </rPr>
      <t xml:space="preserve">     </t>
    </r>
    <r>
      <rPr>
        <b/>
        <sz val="8"/>
        <color theme="1"/>
        <rFont val="Times New Roman"/>
        <family val="1"/>
      </rPr>
      <t>7 m³ a 10 m³</t>
    </r>
  </si>
  <si>
    <r>
      <t>III.</t>
    </r>
    <r>
      <rPr>
        <b/>
        <sz val="7"/>
        <color theme="1"/>
        <rFont val="Times New Roman"/>
        <family val="1"/>
      </rPr>
      <t xml:space="preserve">     </t>
    </r>
    <r>
      <rPr>
        <b/>
        <sz val="8"/>
        <color theme="1"/>
        <rFont val="Times New Roman"/>
        <family val="1"/>
      </rPr>
      <t>11 m³ a 15 m³</t>
    </r>
  </si>
  <si>
    <r>
      <t>IV.</t>
    </r>
    <r>
      <rPr>
        <b/>
        <sz val="7"/>
        <color theme="1"/>
        <rFont val="Times New Roman"/>
        <family val="1"/>
      </rPr>
      <t xml:space="preserve">     </t>
    </r>
    <r>
      <rPr>
        <b/>
        <sz val="8"/>
        <color theme="1"/>
        <rFont val="Times New Roman"/>
        <family val="1"/>
      </rPr>
      <t>16 m³ a 20 m³</t>
    </r>
  </si>
  <si>
    <r>
      <t xml:space="preserve"> </t>
    </r>
    <r>
      <rPr>
        <b/>
        <sz val="8"/>
        <color theme="1"/>
        <rFont val="Times New Roman"/>
        <family val="1"/>
      </rPr>
      <t>V.</t>
    </r>
    <r>
      <rPr>
        <b/>
        <sz val="7"/>
        <color theme="1"/>
        <rFont val="Times New Roman"/>
        <family val="1"/>
      </rPr>
      <t xml:space="preserve">     </t>
    </r>
    <r>
      <rPr>
        <b/>
        <sz val="8"/>
        <color theme="1"/>
        <rFont val="Times New Roman"/>
        <family val="1"/>
      </rPr>
      <t>21 m³ a 25 m³</t>
    </r>
  </si>
  <si>
    <t>R$ 24,20 / mês</t>
  </si>
  <si>
    <t>R$ 27,50 / mês</t>
  </si>
  <si>
    <t>R$   0,98 / m³</t>
  </si>
  <si>
    <t>R$   1,09 / m³</t>
  </si>
  <si>
    <t>R$   6,23 / m³</t>
  </si>
  <si>
    <t>R$   7,68 / m³</t>
  </si>
  <si>
    <t>R$   6,73 / m³</t>
  </si>
  <si>
    <t>R$   8,22 / m³</t>
  </si>
  <si>
    <t>R$   8,84 / m³</t>
  </si>
  <si>
    <t>R$   9,24 / m³</t>
  </si>
  <si>
    <t>Coletor Solar (Placa) - 2 m² Vertical</t>
  </si>
  <si>
    <t xml:space="preserve">Custo/ Banho </t>
  </si>
  <si>
    <t>Consumo Mensal Útil (m³)</t>
  </si>
  <si>
    <t xml:space="preserve">Volume Total </t>
  </si>
  <si>
    <t>(A + B) / (m³)</t>
  </si>
  <si>
    <t>Preço –Faixa / R$</t>
  </si>
  <si>
    <t xml:space="preserve">Custo Mensal Fixo </t>
  </si>
  <si>
    <t>- Água / R$</t>
  </si>
  <si>
    <t xml:space="preserve">Custo Mensal </t>
  </si>
  <si>
    <t>Variável  - Água [(C-6m³)xD+E] / R$</t>
  </si>
  <si>
    <t>Custo Mensal Total - Água (E+F) / R$</t>
  </si>
  <si>
    <t>Preço Energia</t>
  </si>
  <si>
    <t>Duração Banho</t>
  </si>
  <si>
    <t xml:space="preserve"> / (min)</t>
  </si>
  <si>
    <t xml:space="preserve">Tempo Mensal de </t>
  </si>
  <si>
    <t>banho de uma família [(3*4*30*I)/60] / h</t>
  </si>
  <si>
    <t>Custo Mensal Total (G+J) / R$</t>
  </si>
  <si>
    <t>/ R$</t>
  </si>
  <si>
    <t xml:space="preserve">-   </t>
  </si>
  <si>
    <t>Custo Total - Energia (KxH) / R$</t>
  </si>
  <si>
    <t>CENÁRIO 2</t>
  </si>
  <si>
    <t>Volume Total (A + B) / (m³)</t>
  </si>
  <si>
    <t>Custo Mensal Variável  - Água [(C-6m³)xD+E] / R$</t>
  </si>
  <si>
    <t>Preço Energia  R$ / (kW∙h)</t>
  </si>
  <si>
    <t>Duração Banho  / (min)</t>
  </si>
  <si>
    <t>Tempo Mensal de banho de uma família [(3*4*30*I)/60] / h</t>
  </si>
  <si>
    <t>ÁGUA</t>
  </si>
  <si>
    <t>ENERGIA</t>
  </si>
  <si>
    <t>K</t>
  </si>
  <si>
    <t>L*</t>
  </si>
  <si>
    <t>O</t>
  </si>
  <si>
    <t>Custo/ Banho  / R$</t>
  </si>
  <si>
    <t>Custo Mensal Total - ÁGUA (E+F) / R$</t>
  </si>
  <si>
    <t>ANO 0</t>
  </si>
  <si>
    <t>20 ANOS</t>
  </si>
  <si>
    <t>P</t>
  </si>
  <si>
    <t>Q</t>
  </si>
  <si>
    <t>R</t>
  </si>
  <si>
    <t>S</t>
  </si>
  <si>
    <t>T</t>
  </si>
  <si>
    <t>C*</t>
  </si>
  <si>
    <t>D*</t>
  </si>
  <si>
    <t>E**</t>
  </si>
  <si>
    <t>ROTAS (n)</t>
  </si>
  <si>
    <t>Sistema de Aquecimento</t>
  </si>
  <si>
    <t>Anos de Vida Útil</t>
  </si>
  <si>
    <t>Custo de Aquisição /(RS)</t>
  </si>
  <si>
    <t>Instalação / (R$)</t>
  </si>
  <si>
    <t>Investimento (20/A)*(B+C) / (R$)</t>
  </si>
  <si>
    <t>Ecoeficiência Energética</t>
  </si>
  <si>
    <t>Ecoeficiência Hídrica</t>
  </si>
  <si>
    <t>CUSTO TOTAL / (R$)</t>
  </si>
  <si>
    <t>CUSTO DO BANHO  / (R$)</t>
  </si>
  <si>
    <t>Resistência</t>
  </si>
  <si>
    <t>SAS Convencional</t>
  </si>
  <si>
    <t xml:space="preserve">a - ASBC de PVC </t>
  </si>
  <si>
    <t>b - ASBC de PP</t>
  </si>
  <si>
    <t xml:space="preserve">a - SHPS </t>
  </si>
  <si>
    <t>b - ASHP</t>
  </si>
  <si>
    <t>Custo Mensal Total (G+J)</t>
  </si>
  <si>
    <t>hidro</t>
  </si>
  <si>
    <t>termo</t>
  </si>
  <si>
    <t>eoli</t>
  </si>
  <si>
    <t>TOTAL</t>
  </si>
  <si>
    <t>Rota 4 b</t>
  </si>
  <si>
    <t>pvc</t>
  </si>
  <si>
    <t>pp</t>
  </si>
  <si>
    <t>sas Conv</t>
  </si>
  <si>
    <t>3b</t>
  </si>
  <si>
    <t>4a</t>
  </si>
  <si>
    <t>4b</t>
  </si>
  <si>
    <t>3a</t>
  </si>
  <si>
    <t>C1</t>
  </si>
  <si>
    <t>C2</t>
  </si>
  <si>
    <t>Desperdício Hídrico Acumulado / (m³)</t>
  </si>
  <si>
    <t>H**</t>
  </si>
  <si>
    <t>Custo de Oportunidade Operacional Acumulado ∑ (En - E mín), n mín = 2. / (R$)</t>
  </si>
  <si>
    <t>ECONOMICIDADE [(Nmáx - Nn)/(Nmáx)], n máx = 1.</t>
  </si>
  <si>
    <t>ECONOMICIDADE [(Omáx - On)/(Omáx)], n máx = 1.</t>
  </si>
  <si>
    <t>U</t>
  </si>
  <si>
    <t>V</t>
  </si>
  <si>
    <t>X</t>
  </si>
  <si>
    <t>Z</t>
  </si>
  <si>
    <t>W</t>
  </si>
  <si>
    <t>ECONOMIA TOTAL / (R$ 1 000,00)</t>
  </si>
  <si>
    <t>BANHOS EXTRAS / (1000)</t>
  </si>
  <si>
    <t>Demanda Acumulada / ∑(kW∙h)</t>
  </si>
  <si>
    <r>
      <t>Efeito Estufa CO</t>
    </r>
    <r>
      <rPr>
        <b/>
        <vertAlign val="subscript"/>
        <sz val="11"/>
        <color theme="1"/>
        <rFont val="Times New Roman"/>
        <family val="1"/>
      </rPr>
      <t>2</t>
    </r>
    <r>
      <rPr>
        <b/>
        <sz val="11"/>
        <color theme="1"/>
        <rFont val="Times New Roman"/>
        <family val="1"/>
      </rPr>
      <t xml:space="preserve">eq  / t/(kW∙h) </t>
    </r>
  </si>
  <si>
    <t>Custo de Oportunidade Operacional Acumulado ∑(I n - I mín), mín = n 4a. / R$</t>
  </si>
  <si>
    <t>Preço –Faixa / R$ /(m³)</t>
  </si>
  <si>
    <t>Custo Mensal Fixo - Água / R$ (até 6 m³)</t>
  </si>
  <si>
    <t>Custos Mensais Acumulados / (R$)</t>
  </si>
  <si>
    <t>Total em R$</t>
  </si>
  <si>
    <t>Custo de Oportunidade Operacional Acumulado ∑ (En - E n mín), n mín = 2 / (R$)</t>
  </si>
  <si>
    <t>Custo Mensal Total - ENERGIA 
(JxH)+(KxH) / R$</t>
  </si>
  <si>
    <t>USOS</t>
  </si>
  <si>
    <t>Mínimo Recomendado</t>
  </si>
  <si>
    <t>/ (L/dia/pessoa)</t>
  </si>
  <si>
    <t xml:space="preserve">Mínimo Para Família de 4 pessoas </t>
  </si>
  <si>
    <t>/ (m³/mês)</t>
  </si>
  <si>
    <t>Água para ingestão*</t>
  </si>
  <si>
    <t>Serviços sanitários**</t>
  </si>
  <si>
    <t>Banho</t>
  </si>
  <si>
    <t>Alimentos e cozinha</t>
  </si>
  <si>
    <t>x</t>
  </si>
  <si>
    <t>y</t>
  </si>
  <si>
    <t>z</t>
  </si>
  <si>
    <t>w</t>
  </si>
  <si>
    <t xml:space="preserve">Instalação </t>
  </si>
  <si>
    <t>Manutenção</t>
  </si>
  <si>
    <t>Anual</t>
  </si>
  <si>
    <t>Mensal</t>
  </si>
  <si>
    <t>Manutenção / (R$)</t>
  </si>
  <si>
    <t>Reinvestimento (20/A)*(B+C) / (R$)</t>
  </si>
  <si>
    <t>C1 SEM GEE</t>
  </si>
  <si>
    <t>C2 SEM GEE</t>
  </si>
  <si>
    <t>CUSTO DO EE / (R$)</t>
  </si>
  <si>
    <t>CUSTO DO EE - POR BANHO / (R$)</t>
  </si>
  <si>
    <t>* Chuveiro elétrico com potência de 3 500 W.</t>
  </si>
  <si>
    <t xml:space="preserve">* Chuveiro elétrico com potência de 3 500 W. </t>
  </si>
  <si>
    <t>Origem</t>
  </si>
  <si>
    <t>.</t>
  </si>
  <si>
    <t xml:space="preserve"> R$ / (kW∙h)</t>
  </si>
  <si>
    <t>Custo Mensal Total</t>
  </si>
  <si>
    <t>ENERGIA (20 ANOS)</t>
  </si>
  <si>
    <t>ÁGUA (20ANOS)</t>
  </si>
  <si>
    <t>OPERAÇÃO DO SISTEMA</t>
  </si>
  <si>
    <r>
      <t>Efeito Estufa (EE) CO</t>
    </r>
    <r>
      <rPr>
        <b/>
        <vertAlign val="subscript"/>
        <sz val="8"/>
        <color theme="1"/>
        <rFont val="Times New Roman"/>
        <family val="1"/>
      </rPr>
      <t>2</t>
    </r>
    <r>
      <rPr>
        <b/>
        <sz val="8"/>
        <color theme="1"/>
        <rFont val="Times New Roman"/>
        <family val="1"/>
      </rPr>
      <t xml:space="preserve">eq  / t/(kW∙h) </t>
    </r>
  </si>
  <si>
    <t>CENÁRIO MENSAL - Irradiação Nordestina de 5,49 kW/m²</t>
  </si>
  <si>
    <t>CENÁRIO MENSAL  - Irradiação de Campinas - SP de 4,9kW/m²</t>
  </si>
  <si>
    <t xml:space="preserve">Rota 1 em CO2eq  / g/(kW∙h) </t>
  </si>
  <si>
    <t>Fator / g/(%∙(kW∙h)²)</t>
  </si>
  <si>
    <t>Matriz energética baiana</t>
  </si>
  <si>
    <t xml:space="preserve">Rota 2 em CO2eq  / g/(kW∙h) </t>
  </si>
  <si>
    <t xml:space="preserve">Rota 3a em CO2eq  / g/(kW∙h) </t>
  </si>
  <si>
    <t xml:space="preserve">Rota 3b em CO2eq  / g/(kW∙h) </t>
  </si>
  <si>
    <t xml:space="preserve">Rota 4a em CO2eq  / g/(kW∙h) </t>
  </si>
  <si>
    <t xml:space="preserve">Rota 4b em CO2eq  / g/(kW∙h) </t>
  </si>
  <si>
    <t>Comprimento da Tubulação / m</t>
  </si>
  <si>
    <t>Qtde. de Pessoas</t>
  </si>
  <si>
    <t>Preço da Tonelada de CO2 /(R$)</t>
  </si>
  <si>
    <t>Investimento ANO 0</t>
  </si>
  <si>
    <t>Custo de Instalação / (R$)</t>
  </si>
  <si>
    <t>Preço Mensal Fixo - Água / R$ (até 6 m³)</t>
  </si>
  <si>
    <t>Preço –Faixa / (R$ /m³)</t>
  </si>
  <si>
    <t>Desperdício Hídrico Acumulado / m³</t>
  </si>
  <si>
    <t>Custos Acumulados / (R$)</t>
  </si>
  <si>
    <t>CUSTO TOTAL SEM GEE / (R$ x 10³)</t>
  </si>
  <si>
    <t>CUSTO TOTAL COM GEE / (R$ x 10³)</t>
  </si>
  <si>
    <t>CUSTO TOTAL COM GEE / (R$)</t>
  </si>
  <si>
    <t>CUSTO TOTAL SEM GEE / (R$)</t>
  </si>
  <si>
    <t>C1 COM GEE</t>
  </si>
  <si>
    <t>C2 COM GEE</t>
  </si>
  <si>
    <t>Consumo Mensal de Energia (J x 3,5 )       / (kW∙h)</t>
  </si>
  <si>
    <t>Qtde. de Banhos/dia</t>
  </si>
  <si>
    <t>Custo Mensal Variável  - Água [(C-6m³)xD+E] / (R$/mês)</t>
  </si>
  <si>
    <t>CUSTO COM O SISTEMA / (R$)</t>
  </si>
  <si>
    <t>ECONOMIA TOTAL COM GEE / (R$ 1 000,00)</t>
  </si>
  <si>
    <t>ECONOMIA TOTAL - SEM GEE / (R$ 1 000,00)</t>
  </si>
  <si>
    <t>BANHOS EXTRAS  SEM GEE / (1000)</t>
  </si>
  <si>
    <t>BANHOS EXTRAS COM GEE / (1000)</t>
  </si>
  <si>
    <t>CUSTO DO BANHO SEM GEE  / (R$/banho)</t>
  </si>
  <si>
    <t>CUSTO DO BANHO COM GEE / (R$/banho)</t>
  </si>
  <si>
    <t>Vazão Desperdiçada/ (m³/dia)</t>
  </si>
  <si>
    <t>Custo 20 Anos</t>
  </si>
  <si>
    <t>Custo Anual</t>
  </si>
  <si>
    <t xml:space="preserve">Depreciação  da Aquisição </t>
  </si>
  <si>
    <t>Instalação SAS-C</t>
  </si>
  <si>
    <t>SAS-C</t>
  </si>
  <si>
    <t>Prova de z</t>
  </si>
  <si>
    <t>Energia Auxiliar</t>
  </si>
  <si>
    <t xml:space="preserve"> irrad SP</t>
  </si>
  <si>
    <t>irrad NE</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</si>
  <si>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</si>
  <si>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</si>
  <si>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</si>
  <si>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</si>
  <si>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</si>
  <si>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</si>
  <si>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</si>
  <si>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</si>
  <si>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</si>
  <si>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</si>
  <si>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</si>
  <si>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</si>
  <si>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699a13a7-e899-43be-938a-df18c3f025ae</t>
  </si>
  <si>
    <t>CB_Block_0</t>
  </si>
  <si>
    <t>Decisioneering:7.0.0.0</t>
  </si>
  <si>
    <t>a42d20e0-483d-4536-bf2d-79a0e5038299</t>
  </si>
  <si>
    <t>Custo da energ aux SP</t>
  </si>
  <si>
    <t>Custo da energ aux NE</t>
  </si>
  <si>
    <t>CB_Block_7.0.0.0:1</t>
  </si>
  <si>
    <t>47a9c124-897f-4a70-af98-e93e0c797b16</t>
  </si>
  <si>
    <t>7d534d7e-1ec8-4937-8ad4-47eded4055f4</t>
  </si>
  <si>
    <t>㜸〱敤㕣㝤㜰㕣搷㔵摦扢搲慥昶慤㈴㑢戶晣ㄱ愷㘹慡挶捤㐷㈳㔷戱ㅣ㍢捥㐷㕤㔹ㅦ晥㙡㙣㑢戶㘴㍢愵〴昹㘹昷㍤㙢攳晤㜰摥㝢㤲慤㌶㤰戴㑤愱〵㑡㘸愰㘹㔳挲㌴㠴昲㍤〳〴㡡㘹ㄹ晥㘱捡っっ㤳㐰㤹㘹㘱ㄸ㕡㜰搳㐲㠱㌲ㅤ捦昰〷〱〲攱昷㍢昷扥摤户㉢敤戳扣㐹㐰〱㍤㝢捦摥㜷敥㝤昷摤㝢捥戹攷㥣㝢捥㕤㈵㔴㈲㤱㜸ㄵㄷ扦㜹戵戳㜰挳搴愲ㅦ㌸愵挱戱㑡戱攸攴㠲㐲愵散て㡥㜸㥥扤㜸愴攰〷㙤㘸㤰㥥㈹愰摥㑦捤昸㠵て㌸㤹㤹〵挷昳搱㈸㤵㐸㘴㌲㔶ㄲ昵散㠴㥦摥昰挶攲㔳㕤敤〰搳㘳愳ㄳ戳て愱搷愹愰攲㌹摢晢㑦改㘷昷づつつづつ敥摡㌳㜴搷攰㡥敤晤㘳昳挵㘰摥㜳昶㤶㥤昹挰戳㡢摢晢㈷攷㘷㡢㠵摣晤捥攲㜴攵㥣㔳摥敢捣敥戸㜳搶摥㜵昷搰慥摤扢摤㝢敥戹扢ぢ慦㑥ㅣㅢㅢ㥤昴ㅣ搷㝦㥤晡㑣㜱挸扢挶㥤㕣㠱㜳㜳ㅣ慦㔰㍥㍢㌸㌶㡡晦㤱昱攳㙥捦攰搴㥣攳〴㝣戵攳㌹攵㥣攳㕢㜸戰戳㌴攲晢昳愵昳㈴㥥㔵㍡㠰愹收㙣㍦㐸㤵挶㥣㘲搱㉡㠵扤㘶㑡ㄳ愰㕤搱㕥散㉡㑤㌹㘵扦㄰ㄴㄶち挱㘲扡㌴㡤㡥昲摤愵㤳扥㜳挲㉥㥦㜵㡥搹㈵㈷㔵㍡㌸㕦挸户敢㉢搱㜶㙢搸㐵㜴㘰㌲晤挱ㄱ扦㌴㌶㘷㝢㌲㈲㥦㠴㠹㘹㝢挰换搵户摤搶扣㕦づ㕤摥挰㍥㙦㙥摥づ㌵愷㙣慦摡㜲愰㜹㑢㌳昹晡ㄱ摣搱扣㝤㠴㐶昵捦扣戳昹㌳㐲捡晡搶慡搳挸户㔰ㄴ㤳戱搲〴ㅤ〴ㄹ〲㌲搰捡ㄲ㜴ㄲ㜴〱愸昶㝦挱㉡㠹㍥挸慡攴㡣㥤㥣㤹㑤捥攴㤲㌳昹攴㡣㤳㥣㜱㤳㌳㘷㤳㌳㜳挹㤹㐲㜲收愱攴捣㌹戴〹慦㑣㐷㐷搲㕣㕦扣昰挴戶㙦捣㝦攸昰挷㥦晤㤶ㅡ摢昲换㥢扡搶愱搱㜱㌳愸㜱捦扥〰㔱慢㐹昱捥挱ㅤ晣㜷昵㔵㠱㐵攱敥㜶昷戸㐳㐳昹摤㍢散㍢敤ㄴ愷ㄵ挳晣㍡㐱改㐵摢㉥昷㜴愱㥣慦㕣㄰摥摤㌰㙡晢㑥㡤㜰〳愶㙥戴㌲㕦捥晢㙦㔹扥㜲㉡戰〳攷晡挶扡㕡㈷㑢ㅥ㥢挲戲㜲㝣㜹摦㡤㡤㡦㥤戲㡢昳捥挸挵㠲慥㝥㙢㐳㜵㘹搲慢捣㌶慦㍤攰㌹て㔷㙢㤷㡣㘸〴㑡㙤㐱晡㕥㌲㑢㕤愵挷搵㍦㌶㔷昱㥤戲っ㙦愰㌴㔹挸㥤㜳扣㈹㠷㉡搱挹换㔴㌷戱捡慣晡㠱㠹㌲㈶㡡搵㥡扦㈹㡡㜵昷㕦っ戰㤸㥤㍣挶㝢摥昱㠲挵㘹㝢戶攸㙣慥㙢愲摦㠹㡡慤㜵攸〳㤵摣扣㍦㔶㈹〷㕥愵㔸㕦㌳㤲㕦戰愱㘹昲㐷㉢㜹愷扤㍤㈱㑡〱ち户慤㑤愹挴敤捤搷㠲㌰㈲挲㘲㉥攴敢敡挵㙥昰〴㘶㠷㔹ㄴㅤ捡㘴昲ㅤ㔷改㡣攳ㄵㅤㄳ戳〲㈳㜳愲晤攰㑢㙦扢㑡户㔵捥扤戱㡤㤳挹㍥㌳晢晤ぢ㑥㌹㌸㘴㤷昳㐵挷㡢戵㝥㡡㈳戲㝡〰㔲㔷愰㄰㥡㔲㡦愶㑥㕤㔴㡢愹ぢ㠵㝣㌰㤷㥥㜳ち㘷攷〲攰㘰㈱㌳ㄹ㤲㜶挹㘵慤〷捡摡㐰搰〷㤰捤㈶搲ㅢ搹㈸㥤挵㤵㐸㔱㍢挵慣攵㍡㐵捥攷敡搶㜲㤷㝢愰㔰っㅣ慤㤴㝢㕣㜰㐴㕢㌵㘱㕦㌷㐵搴戳㜳摡㘰㙣㜴挷㈰愵㜶愱ㅣ㉣搶搶敤㤲㔵愲㠵㘸㑤ㄷ慣㍡㕤㐰㔵㔰慦て㘲搶ㅡ㠴愶㐱ㅢ挴㌷㡥〸ㄱ㤷㐱㡣㘵㐷捦昵㐲挶昶㌱㍡〲敤愳㐲挸搶㍢㥡敢〸ち晢㔲㈱攵㐳㑤搷攳㥡㌶㕢捥㤷搷摡㙣ㄳ〸㘷㙤㈶搸㐲㜰ㅤ挱㔶〰昵昷搰㜰搴㜲㈸搷㕦搶㕢㜰㙦摤㐰昰㔶〰攸㈷㡢㍡挷愸㉡晡㔰㉢昱㈳搹慥ㅢ㝥戲㌸挵㕡ㄵ搱㌳慥晡㤹摤㈵㘱戴昱㍡㔷㠷慤㙤ㄷㅢ㝢㑢㜳搹㡣㑥㠷ㄲㄹ搳㌴㍡搷慢㌴㡤ㄲ㠲㑤㕢戴㕢㙦挳愳㔶㍦挱摢〱戲搶㑤㠴㌰㉥㜴㜸㔷收搱搳愵㝣㔳戸㐵摡ㄹ㙡搱挰ㅢ㐱收ㄶ㈰㐶挹㉤搹扥慣昹搰㜴〷〷摣㌷扤て扤扤昹晡㌶㑣㙦戰㥢㙢㜶㠷昱愲㙢昴愲户㘱㜹愹慦㌷戵㌱㌷愳摡扡㠵攰㔶㠰〶ㅢ挳摤昷戵㐶ち挴㉤㉥㐵㌸户㠱㔱ㄷ昱㜲愷ㄷ捦㍢㘲㠱扡摣㘹摢㍢敢〴㠸㘰ㅣㅥ㠷㉦㕣昱㍣愷㠸㑤㙤㕥㄰摣扦㙣愹㐷晡〷扣㑡㠹昸㌵ㅦ搹㝦㔳ㄸ㠶昶昶㘴㕢愲挱㐷㡥昱㌵㈳㌱愷㠸攴搰〶摦搹㕣㐹㐴ㅥ慡ㄷ㉦㍥ㄷ扦扦㕣搳㈴㉤㘸㤲㜷㠲慣搶敤〰搰ㄲ敡㙢㑤㌵捡㜶㌶㝢㤷㌴慢昷㔸ㄹ攱㡢搹㥤㌴挴㄰㤷攸㤱㑥ㅤ戰ㅤ㐵晣挰敦㉥㑤ㄵ㑡㔵㘵搱㔹㥡㜴扣ㅣ㘲ぢ㠵愲㤳搵㘱㔹慡㥡㌵㕤昱㈶搱ㄵ㙤㙤㑢昶搳㌱昱㌵㤱㤳〶㉤ㄱ扢摡㘳㉢㘳昶攲㌵愱㘲ㄸ㤲㑡㈵㈶㌴㔴搵㐰㤴㍣戶㕤㔳㌱㉤愸㤸㍢㐰㌸㙢〷挱㄰挱㑥㠰搴㡢搰㌴㉢㈵㍣搳㘱ㅤぢっ㘹捦捣㈴㌲㘴㠳㠴〸㕦㘸慡慣㜶昳㌵㜷ㄱ散〱㘸㜰㝦ㄸ㠰㡣ㄱ㐴㘱㜹㐴㄰㈵㡤攱㥥㉡㌸ㄷ㈸〳敢㕣㈴㤶挶收晤愰㔲㘲㘶愹摢ㅤ慦ㅣ慢〴攳〵晦㍣㌲㔱㝤慥㈹㥣㥥㜳捡㤰㉥て扥㑦〳慥㜲晥扣㤳户摣愹捡㍣㔴摢攱昱搵戰㌱〷㌹攰㑢捡摥㍣愹㜰戵戶㍦㐶ㄷち㤴㤶㜸㉢愳戱㉢㡡㝥㜳搳搷㔳愳攸㜴㈱㈸㍡㥤慥㕥㜴㉣㘷㕣㔰ㄱ㤹㠳㝣㠷㍢㍤攷㌹捥㜸户㝢搰㉢攴㡢㠵戲㐳㘶挰挷㘴戲敥㠸㜳ㄶ㔹㠲挹ち㜳㠰㤵㜲户㍢敤搹㘵晦扣捤㠴攲攲㠶扡㍢㐹㡢愴摣搱㐲搹挷㙢㠴㡢㉣昷戸㔳㜳㤵ぢ挸搸捥㤷捡〷敤昳晥慡攰ち㠵㕥㕦挲ㅡ㤵㔴挹愴捡㈴㌳慤昲㈷㝤て㝡摢〴〱つ扣挲散㝣攱换扦昴攵㥦慦昴ㅦ慢㜸㈵扢㈸昹㘶慥捡㜶〲攱㘲㈲挵㘸㝡㡣㕤愷挷㙦戲㌷昴攰㌹摡㉥攴㤵慡挸戶㔸晤捣㌵㙣摤换㘷敥〳㜸敦挱㤳㠷㙢㌹扢搷㤴捤㑥㌱晥ㅦ愳晤㐵㘰慡㈹ㄲ㐶敦搶㘹㈱㈲㡥㌲㠵戵〹㔹攰㕤愳㘰㘶㕤㘹㐳戹㕣㔷㉢ㅥ㐰㡥愹换㍤㘲捦㍡㐵㘴慡㑢㜶戰㑥摦搰挱〵㘹㝤㔳㌷㔶㈹㤵㙣ちㅤ〵㜶㉡㘷㔳戶㐷收㠳捡搱㐲搹㜲〱㐴㌲つ捡扥〸㤴㝤㔱㔰㕤敥〹㈶つ愵捣扥㉡㘷㙤慦㄰捣㤵ち戹っ㙦㤸搸㕢ㄵ搲㡡攵㑦㥤ㅣ㕥愱㌶改㙦昰昳㑦挲㤹昳〷挱敥㐱㘸㔸㤲㡥散㠷㑣㈷㔵ㅡ晦㔴㡢㈱㈷愸ㅥ㠹愱㕡㝢搱㕢㑡捥㑤㐰ㄹ挹㜵㈵㍣㥤㜱攵㔱㘰戲搶㝢㠰㘵搴㡥㥣㡦ㄱㄳ挴っ㈳㈶㠰〱昰戴㝢戲㕣〸挰㐱㜲敤㐰㈱ㄸ昷挱㜶〰ㄴ㘵昳㝢扤㜰㌶昲搰㐰搵㘶扣㙤㘹㔵㥤ㄱ戹㜱㘹㝤搴慡扣㘳㤹㙡㙤㙦㈲㘶收㙡㡤挴敥㉣㌳挶搵㘴㠸㤴㤸昵搰ㄶ愹戸愰㙡㡤敥搴㈴慦挱㙣㠹摣㈴慣㝤攸〵㔷搵㠲㌱愲ㅦ㉦ㅥ㤱㝣づ㍤㠴㉣慤㤸挶㜵㥢㠴攱㘱ㅣ㑡挹㍢㔹㜳㠷㌵扥捥ㄴ㈷收㠳扡ㅡ晢㘲㥦愹ㄹ㈹ㄶ㈷捡㔰搱㌹摢换慦㤲㘵㡤戹㘹晢㈳㉢戴㔵摦〰扤攰㡡㉣㐶㘳㘴㤸㌴㠹㠹ㄲ㘳ㄹ㘲㜱㐵昲慤昴摤扡㐹敡㉡㍡挳扢愳㡥㕤ㄶづ㑣〵昹㜱㘷㐱㥣戴㥡㥦摦㈷て㔴昷㤲愲㑢㉤㜷㘴搶㠷挱て愸换㑤㐹ㄶ戸攵㥥㘰搰ち㐷ㅣ愰㝡㑤㘹㌲ㄷ㈰昱㕢敤㠰晢㠶搵挳ㅤ㔰㐴㈷㔶攸扢㔱㡢愶㘳〴户㝥ㄲ㕣㍢㉤㜲ㄴ捡搴㤵敢㝢挳敡戳㑦昳晡㤵攱㐴㔸㌰㙥㈰㤳㘱㌱ㅥ〴㤸ㅢ捤㕢㜲ㄵ昵㠵改㜴慤搹㐴㘹㜵㠵㌸扡ㄹ摤㜴〸扤〰㘷㝣㤸改敡攱戲㈹攲ㄴ㕣㔰㠰㐵㉤㉥慥㜳て㤷㜳挵昹扣㈳收㌸搴搵㘲㤵㔷〵扦攴㠰愰㕥㑤㌱㜴㌱㐴㌹㡣㡤ㄶ愷㑣㈶戵敥㤵㕢㈳㜸㕣㤴ㅣ晡搰摥㌹搳㤳㌱㐱㍢㐹㤷㉤㌹挵挰㜴捥㠶摡昱〶㌹㕡〷㤵戶〴㐵㕤㜶〴愷昵慡㌹㘶㔹㙤㤱㘶㐷㉡㐷㉡昴攸㈳愸㐳〵㡤㕡ㄵ㍣挲㍣戵挲㑢愷攱㤰戴戸㍡搸〹戴㥤㝣㈵慥㍣㙡扥㠷㡤㙢慤㤸〱收ㅥ㈹〱慡㘲㈱搱改㑥搶㍣㙦挵摣㌰扤㙦㙢っ㐰㌱㐹㑣愷ㄶ㉤戵㤳戳ㅦ攵㔸㈷㐷昶㘰㑣㔷挶攴㑦愳愹㔶㘶㌰晢㄰捥〷搳戰㥡戸捤㥥慥㜰㥦戰㔱㡥㡤㠵㈷ㄷ〷㑡搸㈰㔵扣捤つ挸㐹㍢挰攱㤸昲搶〶昴㐸㍥㑦㤷ㄷ搱扢㔵挱㔵ㅣ散搰㉥改挶㠶㈳㕢㌲㈷晡㜷摢ㅡ㉡捣㔱挲㥤攳㠳㠷散㈰㌷㌷ㄵ㉣敡㘳㕤㉤㡡㠴㑡晤ㅥ愲ㄵ换扥㥤㝥㜳㝢㤹挷㔴ㄷ㐸晢散戹㜲攵㐲㔹挶㤵昲㜹㈶㄰ㄲ㠲〳㤶ㅤㅣ㘴㌶昱㉡晥挹㤵㑣愴扥㠴ㅥ㔷㌲㙣㜶㔰ぢ㥦戰ㅦ戹戲搶㈱㝣搳ㄹ敥挷㜷㡣慣挰㠷慦㥥㉢愰慣㙣㙣㤰ㄵ㔱〶㙢挲㔲㍥晢㝡〹㑢㐲晤㉥㔸㑢㠱〱挳挳㈳㈴挹㠴扡㠴ㅢ㌲ㅤ㍣〰攳慣晢〹挱扥户攳㍢㠶㝤愲搰捤㐱㄰ㅥㅢ昹扦挳愹㜰㔵㉦扢慣晥㈷ㄶ昵ㄷ挰っ㘱ㄳ㜸㔲㕤㤷敡户敢搹㜴㑣戳㐹昱挰㠸慣攵〹ㄴ挲㉢挵㐴敥㌵愵捣㌹慦戵捤攸ㅢ㝥㌴昸㝦㜱㌳㝡摣〸㠷昸㙢㐸捡摤㡣晢慡扢搰戶挴㕤㘰㥡㕦摣㠵ㄳ㈸㈸收晢戵扢㘰㘲㈲搳㐰㕣摤㕤㘰ㄶ㌰挶㈹㡣㈴㘵㈳㈱づ敥挶㌶㤷ㄸ㉦㍢㠴㈳扡㡥㡦捣㍦っ㤸㍦㠶〸搵㤶愵攸㐹摢戳㑢㕢〵㝦搰㜳㘰搸扣㘹㥣昹㤶㐷昸挴昵换搶挸㐳换挴㉤挲㜸晣㕡㙣㘵㘵㈷摤挱㈹㝤改㐰扦捡愸昴㙢㠸㥡㈸敥㈱ㄲㅦ摣昸敢〷扦昹㠱挷㠷㜹慥捤挸㙡㡡㠹攴㔶㤲晢昴㉢㤰晥㡤ㅣ㈹搹挴㥦昰ㅣ挵㡦㤹ち攷㡢捥愸敤㠹㐷攴㕢愵戰愸〵㉦㈲㤸㕡昸㔶㠳扢㠹ㄳㄲ摡摤ㅣ㙣〸㝦捡㑦愰㈴㕣㌸ㄸㄹ戸挴昷挲〴愳㙡㙡捣㕡昴㍣㔳扦〶㜳㜴㡤〳愹昷ㄸ戹〳攵愵搴慦㠶昶㑥㈳ㄲ㠹摤戰㘸㝡㕢愹㜸㐰㈰搴㔲挸㔴㔰㐲愲㥢ㅡㅥㅤ㄰㉤㜵ㅡ㠵搴ㅤ〰㌱㌹戸挶㘴㌰㘳〳㙢㑡挰愹ㅥて㙣昱攷㉥愰㈲戸ㄸ挶收㕢摤摤㌲ㄴ㄰㥡㈶㈶㜵挵愷㜹〰〵搹挸㄰㌱ㄴ㘲敢㍣㥤㥤挰慥㌸㌴挵㤷㜴㤷㜴㡡㑥㉦散㔴㠹㜱户㙣㘹㝦㜹ㅥ㘷㐴㘰㘷搲㘲㌰捡ㅢ㠸挶收㔴戲㜹扡㘹㔶愳〸㝢㜴戱晡㔰愷愹㠲捤㉡㙦挵づㄵ㘹㐲晥愶㠸昵〳戵慥㌷㌵搶搰挶㤵㍢㌰㐱㝥攰㝦摤ㄸ戳戰昱㔶慥ㄸ㘸搸ㄵ戵捡攸㠳攴摦㠷㐷㌸改㠴戲㙡㐵戹㔷捣㘶㠷㉢慢㉤戹挴晥㌳捦㉤㉢敢晤㝣㥡〹敦㍡晢晦㈰㄰㔷戵晦㡡戹㌸㘱攴て㤸〲㝦㌳㤳㘲㍥攵慡㈹ㅣ㔲〴㔱㙥㈴㜳㘴㤳㙣㐹㤱挹㜱㕤㥡挲捦㕣㜵戵㘸㜰挴挰摡ㅢて㔱㔴㥦愵㙦摢搹㔴〱㌲㔷㤴晡㌹愸愰愶捦搷敢㉤昶挶㉢㝤〶㘰攳搱㐲捥慢昸ㄵ㌷攸㥦㐲㝡戸㥦扦㔲㜳攱昳㡣愸捦㌵㉡戵㙤㔴㙡㑣ㄴ〹㐱㘶㔱㈰㌱昸改捡〱ㅣ㥢㠰ㅡ㍦收〴慦㔷挶㜲ㅦ晡㕣㔹慥㠳㐳攸㡤㈴愰㘸㌳晣昵敥昱㜹扢㠸㥦扥㑥㈰ㅡㅡ㄰戵㉡㑣愰㡥㐹㌷㥥昰㈰改㜰挶敢㝥㐴㡣㥣攲㈰搲㘷㌲㠵昷㍦㐸扡㌶搲愰扥慤㤹㥢捦㤶慤㐵攵戲愹㘷挰改㤵扤愵㕥㤰昸捥㌶㝣戲㤶㐳㠸㉤昷〸扥㔷ㅥ挲㘵㙦㝤㤰㝥昳㠳㜰㠶捡〶㡡〸戰慤㈰㐷づㄱ㑤愸㌱〲㝣慣戳愶挰ㅢ戵ㅦ㠰ぢ㔴㝤〶搳攲戲㐰㌹㤱㉥〰㌴㤷昵愷㤶㤵㜵挶㠱愴晦㜳㈸㠴戲慥ㄸ㕥㄰㙣㌱㡡攵㙥㔶戰愵〸戶㌷㔴昴敡㌸戰晢昰挹慡㈷昱㉡ㄲ㕣ㄳ慥㐲ㅣ昶㌲戲㐷㐱搹ち㥦㐰㌹愱戸㐷㤱愹㍣㠱〷慡㔳昱㠰㙤㍥㤵㑦㉣㍢ㄵ㝡ㄷ㌲扣㘸晦扤愱㜵戲收㔱㙤㉤㄰㕣㈰戸〸搰㐳㜵㑢ㅤ㤶搶改㡢㉦つ愳㡣敢㉢收晢昲昰㡢㉦昰晡攷㘱㈵ちㄶ㔵昵㠳愷㠲㤵挱晦㜰㜴昰ㅦ〴戶昹攰ㅦ㕦㙥昰扤搴扤ㅣ㠹昵㠳〰摤㙤扤㔴㍤㡣搸㔸㍦㐴昰㈸挱㘳〴ㅦ㈲昸㌰挱㐷〸ㅥ〷挸㉡㡡愶捣晣愳㈸㤰攸晣㈸㤱ㅦㄴ敡㠶摣㑢㌹㤲ㄷ晤〸ち㜸ㄱ昹㉥㉦晡ㄸ㥢㝥㥣攰㐷〹㝥㡣攰挷〹㍥㐱昰ㄳ〰搹㕥㡡㠳㌴㝥㠲戸㥦㈴昸㈴挱㤳〴㍦㐵昰搳〴㥦〲挸昶㔲㑡愴昱㔳挴㝤㥡攰㌳〴㑦ㄳ㝣㤶攰㘷〸㥥〱挸㉡ち㠹㑣攱㘷㔱〸愷㤰㈲捦㘲㝥ㄲ㈵扥㈲㡦㡦昲㌵㘹ㅤ愴㑥㙢て㈱㔳㌲搱改㔵愱ㄱ㌱㈵晥挶戸愹㜹㑢户㜸晡㐱捤㠶挲㜴攸㤰㠹つ㈶㤲㈶ㄷ〷㘱㤶愴㡦愲捣㤳㤰捡づㅢ㍦㝦愹ㄶ戲㐲〵㉥㐸扣㙥捣戵㈱㡤捦㠴㡤㜷攲户㙣搲〶㍤敢敢㜲搸㤸㙢㐸ㅡ捦㠴㡤扦扢㜳㙢戵㜱戸㜶㜴捦㈹ち㜶㡣摦㉦㍢愱挸敦摡㝢搰㍣攵搲㤷攸㜴㌵㥡昶㐲㔲敡㐵昱㈶扡㜰㔰挶挳㉦换㡦攰㐴ㄸ㡥挷挰戴攸㍦㌰㜱ㄸ㈷挵挶敤挰挶て挷ㄷ㤰㠴昷㉣戹攳挳㘹㜷挲〳愲挳㍤散㘳㝦㤹㕦㔵㈲〲搷愸㕤搳昷㉡挹㡡ㄸ㌷扡㐶㡦㌰㜹㤸攴昹㥡搶㑣㘶晡㌹㌰㘰㤳㍥㈴搶㥦㠷挵慡ㅤㅤ㙢㔷て㠶晣㝥散戱㥡㈴㔹㥦挷ㄳ改㕦〰㘸㐳㡡㐹㔶㌳㐰搶晡㐵㘰㜴晡㡡㈷挰ㄳ㈹㙡戴晢㥡㍢搱摣㈳㠷㝦ㅢ〰昹搰扡㍦〲戰ㅦ㍦敡㕦㈴㤹摡昰㌷㑤㔲攲昱户㈷敦㙤慤㉦㑡㐴㡡攳攱攷〱㑣攸㌵昴㐳捤㔵㑢戳戰㐷慡戰慣愲摥收㜴搵㘹昴捦㜷搰㤷捦慡挷㐲昴㈹㠳摥㉣㘸敡㜶㘹㝤搲愰户〸晡挳㈱㝡摡愰㙦ㄳ昴㐷㐲昴㤴㐱㌳㡥㤷㔵戴〸搲挹〹㠳㝥ㅦ搱扤ㅦ〵ㄴ戵晦ㅢ㈸㔸扦㐹昰㍣㉢ㄴ捤〰㤷㘶晡户〰㌶㠲愴昸㥢㉢㝥㝦摥改㍦敦㌹ぢ〵ㅦ㈷〵㤳敡㈸扡㤲㔸㜷㜴㜹㕢㕦攰㔳扦〳搰㠶㌴㠳搲挲ぢ㜶㕦〲㈶挲㙥昵㌱摣换㠰愰愱㠴〶㥡㌴戴㌴㠲㍥㘸搰㥡㌴戴㍤㠲㍥㘰搰㥡㌴戴㐶㠲摥㙦搰㥡㌴戴㑦㠲ㅥ㌷㘸㑤ㅡ㕡㉣㐱㡦ㄹ戴㈶つ㙤㤸愰㐷つ㥡愴挹愴〱㜰扤晣慡愲㔱㤳晡ㄱ㔳慦㐷㑡㌳㈷攸㝤〶慤㐷晡挹㄰㍤㙣搰㝡愴㌴㠵搲晡㍤〶慤㐷㑡攳㈸攸扤〶慤㐷㑡㜳㈹攸㜷ㅢ戴ㅥ改愷㐲昴㝤〶㉤㑣㔴㑦㠵攸㝢つ㕡て昰搳㈱晡ㅥ㠳搶〳愴戱㤵扥敦㌶㘸㍤㐰㥡㕦㐱敦㌱㘸㍤㐰ㅡ㘴㐱摦㘵搰㝡㠰㌴搱㠲摥㙤搰㝡㠰㌴摡㠲摥㘵搰㕡捡㘸扣㐵捡㕥㐴挱晡㔳㠲㍦〳挸愶愸ㅡ㔶慣戹戸㥡㕡昴㤹扦㠲㐷ㄵㄵ㡥昸ㄲ㝦㡥㠲㘵㍥㡡㠲㉦㐳ㅥ㌴㐳㝥㌷㄰㤹㘴㕡㜱㌱㐸挵扢㑣挵㕥愹㔰敡昹戰㘲扢愹ㄸ〶挲晡ㅡ㠰愲散㜳㑥搶㕦昰敥ㄲ〱敦晥搲ㄴ㜸愳㐸〳改昷戶㠶ㄷ㤲㉥㔲㜱㙢挳ぢ㐹㉢愹戸㈵晡挲扦㘶㘷㌲㌱ㄴ慣慦〳㤰挴晣昴㜲㠲扤昸㔸摦㈰昸ㅢ㠲扦㈵戸㑣昰㑤㠲㤷〸扥㐵昰㙤㠲扦〳攸敥攸攱ㅣ㑥攳㤳扣愸㜲㘷昲㘷捥扣摣搳摥㝦㝤晢〳晢扡㥥扥晣㈷㉦㍤昹搵敦摦晢㥤㔷㥥㜹收慢摦㝥昲㠵㔷㝥㝦㜶敦ㅦ㍤昷摣ㅦ扥昷㜳㉦扣戴挱㝤㌶㜹改攵㈳捦㍥㌲㜴敥㤱㠷摤㤳户ㅦ㝣攴㝤てㅤㅦ㥡㕣㍦搰搶搶搱㜱㙢摦ㅦ㕦㜷㕢敦㘳て㝦㔱晤挱㕦㙤㈹㉢㈱ぢ㕦㌸〱㄰㕥扤㈴て挷㙤㝤〷愰扢慤㠷㌳㝢㈳㠷搱ㅢㄲ换晡〷扥昵ㅦ〹晥㠹攰扢〰㡡㌴ㄳ㙡㙦㌴搴ㅥ〵㈲㠳晤㍦改㈸ㄵ㝤愶㐲㐸晣㍤㍥㐳敡㑡搵㝡㔳愵㔷攰攵㄰摤㙢搰㝡〵㤲〳搲扡挷愰昵ち㈴㑦〴扤捥愰户〰㤱㔵攴㤲愰扢つ㕡慦㐰昲㑤搰㕤〶慤㔷㈰㌹㈹攸㑥㠳搶㉡㠲㤴ㄵ㜴搶愰捤愴㔲愴㐰捣挱晣㥡敦㤰㐱㐳㑢〲㙥昴㈲㤶〶摤搶㥢㐳㑡〳搵㌶ㅢ慡㤸㙡慣㙤㕤ㄵ㈵攱戳㙢つ户㐱㐸㈸㈷㠹㥢㥡㥢㜶〶昳㐲㌷㈷愳㔶摣搰㠴摣晥㤵扤攳㔲㔶戵㈴户㡡㌲㈲挲昲㌲㙢愵㐵戵㈴户㡡〲㈴㉤晥つ㠵愴戴愸㤶攴㔶㔱扡愴挵扦愳㐰〱㔱㔶戵㈴户㡡戲昴㜹㝣慣晦〰㐸㜱〸㉢㤸〰㕦摦愲㕡㝣〵㡦㉡捥㠳慦戲晥㤳㜷ㅣ戳摣晤ㄷ敦㌸㍥戹㝢㤵㜷ㅣㄵ摦㘶〹㐴㈱㐵㠴㜴ㄲ挵愲㥣㔰搲搹ㄲ慣㜴扡〴㉢㥤ㄳ换㈳摡㐲㑤摣昴㠶㉦改㈵㤶㙣户㤲㈸㜴户愵昸ㄵ㈳戲晡挰㈷攵㈰㡢㠷晥㕦㐵㡣摢㐰㤹慣㤶扤㕡㔱敥㝢㜸㡦晦〹攳搶㕣ㄹ敥晣㙦慢㌸〸搰</t>
  </si>
  <si>
    <t>㜸〱敤㕣㝤㜰㕣搷㔵摦扢慢㕤敤㕢㐹㤶㙣昹㈳㑥搳㔴㑤㥡㡦㐶慥㘲㌹㜶㍥敢摡晡昰㔷㘳㕢戲㈵摢㈹㈵挸㑦摡昷慣㡤昷㐳㜹敦㐹戶摡㐰㑣㥢㐲愱㤴搲㐰搳愶㠴㐹〹愵っ㌰〳〴㡡愱っ㝦挰㠴ㄹㄸ㈶㠱挲愴㌰っ〱摣㔰㈸㔰愶攳ㄹ晥㈰搰㐰昸晤捥扤㙦昷敤㑡晢㉣㙦㤲愲㠰㥥扤㘷敦㍤昷攳摤㝢敥戹攷㥣㝢捥㕤㈵㔴㈲㤱㜸つて扦昹戴㌱㜱摤挴愲ㅦ㌸愵㠱㤱㑡戱攸捣〴㠵㑡搹ㅦㄸ昲㍣㝢昱㜰挱て㔲愸㤰㤹㉡愰摣㑦㑦昹㠵て㌹搹愹〵挷昳㔱㈹㥤㐸㘴戳㔶ㄲ攵散㠴㥦㥥㌰㘳戱㔵㘷ㅢ挰攴挸昰搸昴㐳攸㜵㈲愸㜸捥戶扥㤳扡敤敥挱挱㠱挱㠱㥤㜷つ摥㌹戰㝤㕢摦挸㝣㌱㤸昷㥣摤㘵㘷㍥昰散攲戶扥昱昹改㘲㘱收㝥㘷㜱戲㜲搶㈹敦㜶愶户摦㌱㙤敦扣㝢㜰攷慥㕤敥㍤昷摣摤㠹㔷㈷㡥㡥っ㡦㝢㡥敢扦㐱㝤愶㌹攴㥤愳捥㑣㠱㜳㜳ㅣ慦㔰㍥㌳㌰㌲㡣晦㤱昱㈳㜷搷挰挴慣攳〴㝣戵攳㌹攵ㄹ挷户搰戰愳㌴攴晢昳愵㌹ㄲ捦㉡敤挷㔴㘷㙣㍦㐸㤷㐶㥣㘲搱㉡㠵扤㘶㑢㘳愰㕤搱㕥散㉣㑤㌸㘵扦㄰ㄴㄶち挱㘲愶㌴㠹㡥昲㕤愵ㄳ扥㜳摣㉥㥦㜱㡥摡㈵㈷㕤㍡㌰㕦挸户改㈷㤱扡㈵散㈲㍡㌰㤹晥挰㤰㕦ㅡ㤹戵㍤ㄹ㤱㑦挲挴搴摤敦捤搴搷扤戱㜹扦ㅣ扡扣㠱㝤摥搴扣ㅥ㑡㑥摡㕥戵㘶㝦昳㥡㘶昲昵㈳戸扤㜹晤〸㡤敡摢扣扢㜹ㅢ㈱㘵㝤㙤搵㘱昸㕢㈸㡡挹㔸ㄹ㠲㜶㠲㉣〱ㄷ搰捡ㄱ㜴㄰㜴〲愸戶㝦挳㉥㠹㌶㘴㔱㜲捡㑥㑥㑤㈷愷㘶㤲㔳昹攴㤴㤳㥣㜲㤳㔳㘷㤲㔳戳挹愹㐲㜲敡愱攴搴㔹搴〹㥦㙣㝢㝢搲㍣㉦㝤攲㍢昷晤摥㡢㌷㡣㍥晤攷戹㕣捦㜳㕤㕦敡㕣㠷㑡挷捣愰㐶㍤晢ㅣ㔸慤挶挵㍢〶戶昳摦㤵㜷〵㌶㠵扢换扤换ㅤㅣ捣敦摡㙥摦㘱愷㌹慤㤸挵慦㘳㤴ㅥ搴敤㜴㑦ㄵ捡昹捡㌹㔹扢敢㠶㙤摦愹ㄱ慥摦㤴つ㔷收换㜹晦㙤换ㄷ㑥〴㜶攰㕣摢㔸㔶敢㘴㐹戳〹㙣㉢挷㤷昷㕤摦搸散愴㕤㥣㜷㠶捥ㄷ㜴昱摢ㅢ㡡㑢攳㕥㘵扡㜹改㝥捦㜹戸㕡扡㘴㐴㐳㄰㙡ぢ搲昷㤲㔹敡㈲㍤慥扥㤱搹㡡敦㤴㘵㜸晤愵昱挲捣㔹挷㥢㜰㈸ㄲ㥤扣㑣㜵ㄳ㡢捣慥敦ㅦ㉢㘳愲搸慤昹ㅢ愲㔸㜷摦昹〰㥢搹挹㘳扣㜳㡥ㄷ㉣㑥摡搳㐵㘷㜳㕤ㄵ晤㑥ㄴ㙣慤㐳敦慦捣捣晢㈳㤵㜲攰㔵㡡昵㈵㐳昹〵ㅢ㤲㈶㝦愴㤲㜷摡摡ㄲ㈲ㄴ㈰㜰㔳㈹愵ㄲ户㌵摦ぢ戲㄰㤱㈵收㐶扥愶㥥敤〶㡥㘳㜶㤸㐵搱㈱㑦㈶摦㜵㠵捥㌸㕥㤱㌱㌱㍢㌰㌲㈷敡て扥昴搶㉢㜴㕢㕤戹㌷户㜲㌲搹㙢㘶扦㙦挱㈹〷〷敤㜲扥攸㜸戱摡㑦㜱㐴㔶㌷㐰晡㌲〴㐲㔳敡㔱搵愹昳㙡㌱㝤慥㤰て㘶㌳戳㑥攱捣㙣〰ㅣ㌴㘴㌶㑢搲㉥㜹慣昵㐰㔹ㅢ〸㝡〱㜲戹㐴㘶㈳㉢㘵㜲㜸ㄲ㘹㑡愷㤸扤㕣㈷挸搹慥㙥㉦㜷扡晢ぢ挵挰搱㐲戹摢挵㡡㘸慤㈶换搷㐵ㄶ昵散ㄹ慤㌰㌶扡㈳攰㔲扢㔰づㄶ㙢晢㜶挹㉥搱㑣戴㈶ぢ㔶㥤㉣愰㈸愸㤷〷㌱㝢つ㑣搳㈰つ攲㉢㐷㤸㠸摢㈰㐶戳愳攷㝡㈶㘳晤ㄸㄹ㠱晡㔱㈶㘴敤敤捤㘵〴㤹㝤㈹㤳戲㔱搳晤戸㈶捤㤶戳攵戵㌴摢〴挲㔹㥢〹戶㄰㕣㐳戰ㄵ㐰晤㈳㈴ㅣ愵ㅣ搲昵㡦昵㌶攴慤敢〸摥づ〰昹㘴㔱收ㄸ㔱㐵ㅢ㙡㈵㜶㈴敢㜵挱㑥ㄶ愳㔸㡢㈲㕡挶㔵㍢戳慢㈴ぢ㙤慣捥搵愱㙢摢㐴挷摥摣㥣㌷愳搳㈱㐷挶㔴㡤捥昵ち㔵愳㠴㘰搵ㄶ昵搶㍢搰搴敡㈳㜸㈷㐰捥扡㠱㄰捡㠵〶敦捡㉣㝡㥡㤴㙦〹戳㐸ㅢ㐳㉤㉡㜸挳挸㍣〲挴〸戹㈵挷㤷㌵ㅢ㥡收㘰扦晢㤶户愱户㌵摦摦㘶搱ㅢ昴收㥡摥愱扦攸㉡慤攸ㅢ戱扤搴㑢㑤㜵捣㑤㈸戶㙥㈶戸〵愰㐱挷昰昴㝤戵㥥〲㌱㡢㑢㤱㤵摢㐰慦㡢㔸戹㤳㡢㜳㡥㘸愰㑥㜷搲昶捥㌸〱㍣ㄸ㠷㐶㘱ぢ㔷㍣捦㈹攲㔰㥢ㄷ〴捦㉦㕢敡㤱晥㝥慦㔲㈲㝥捤㐶昶摦ㄲ㡡愱慤㉤㤹㑡㌴搸挸㌱戶㘶挴攷ㄴ攱ㅣ敡攰㍢㥡ぢ㠹㐸愳㝡昶㘲扢昸昳攵㥡㈴㘹㐱㤲扣ㅢ㘴戵㙥〳㠰㤴㔰㕦㙢㉡㔱戶戱摡㝢愴㕡扤挵㑡て㕦捣改愴挱㠷戸㐴㡥㜴㘸㠷敤㌰晣〷㝥㔷㘹愲㔰慡ち㡢㡥搲戸攳捤挰户㔰㈸㍡㌹敤㤶愵愸㔹㤳ㄵ㙦ㄱ㔹㤱㑡㉤㌹㑦挷昸搷㠴㑦ㅡ愴㐴散㙥㡦㉤㡣㌹㡢搷㤸㡡㙥㐸ち㤵ㄸ搷㔰㔵〲㤱昳㔸㜷㑤挴戴㈰㘲㙥〷攱慣敤〴㠳〴㍢〰搲㉦㐰搲慣㤴昰っ㠷戵㉦搰愵㍤㌵㤵挸㜲ㄹ挴㐵昸㝣㔳㘱戵㡢慦戹㤳攰㉥㠰〶昳㠷づ挸ㄸ㐶㤴㈵㡦㌰愲㠴㌱摣㤳〵攷ㅣ㜹㘰㥤㡢挰搲挸扣ㅦ㔴㑡㡣㉣㜵戹愳㤵愳㤵㘰戴攰捦㈱ㄲ搵敢㥡挴愹㔹愷っ敥昲㘰晢㌴攰㉡㜳㜳㑥摥㜲㈷㉡昳㄰㙤㠷㐶㔷挳挱ㅣ攴㠰㉤㈹㘷昳愴挲搳摡昹ㄸ㕤㈸㔰㕡晣慤昴挶慥挸晢捤㐳㕦㜷㡤愲㤳㠵愰攸㜴戸㝡搳㌱㥤㜵㐱㐵㐴づ昲敤敥攴慣攷㌸愳㕤敥〱慦㤰㉦ㄶ捡づㄷ〳㌶㈶㠳㜵㠷㥤㌳㠸ㄲ㡣㔷ㄸ〳慣㤴扢摣㐹捦㉥晢㜳㌶〳㡡㡢ㅢ敡㜲ㄲㄶ㐹扢挳㠵戲㡦搷挸㉡㌲摤敤㑥捣㔶捥㈱㘲㍢㕦㉡ㅦ戰攷晣㔵戱㉡㘴㝡晤挸搲愸愴㑡㈶㔵㌶㤹㙤㜵㝤㌲昷愰户㑤㘰搰挰㉢㑣捦ㄷ㥥晢㠵攷㝥慥搲㜷戴攲㤵散愲挴㥢戹㉢摢〸㘴ㄵㄳ㘹㝡搳㘳昴㍡㉤㝥ㄳ扤愱〵捦搱㜶㈲慥㔴㐵愶㘲攵㌳昷戰㜵㉦摢摣〷昰晥〳㈷づ搵㘲㜶慦㉢㥡㥤愶晦㍦㐶晡ぢ挳㔴㐳㈴昴摥慤搳㑣㐴ㅣ㜹ち㝢ㄳ扣挰㕣㈳㘳收㕣愹㐳扥㕣㔷㑢敥㐷㡣愹搳㍤㙣㑦㍢㐵㐴慡㑢㜶戰㑥㘷㘸攰㠲戴扥㈹ㅢ愹㤴㑡㌶㤹㡥っ㍢㌱㘳㤳户㠷收㠳捡㤱㐲搹㜲〱㠴㌳つ捡㍥て㤴㝤㕥㔰㥤敥㜱〶つ㈵捤扥㉡㘷㙣慦㄰捣㤶ち㌳㔹㘶ㄸ搸㕢ㄵ摣㡡敤㑦㤹ㅣ㍥愱㌴改㙢戰昳㑦挰㤸昳〷戰摣〳㤰戰㈴ㅤ㤷ㅦ㍣㥤㔴ㄹ晣㔳㉤扡㥣㈰㝡挴㠷㙡敤㐶㙦㘹戹㌷〱㘱㈴捦攵昰㜶挶攵㐷㠱挹㔹敦〳㤶㕥㍢慥㝣っ㥢挰㘷ㄸ㔱〱㜴㠰㘷摣ㄳ攵㐲㠰ㄵ攴慡敤㉦〴愳㍥㤶ㅤ〰㐹㌹晣㕥㉢㉢ㅢ㘹搴㕦搵ㄹ敦㔸㕡㔴愷㐴慥㕦㕡ㅥ搵㉡敦㕡愶㔸敢㥢㠸㥡戹㔲㈵搱㍢换㡣㜱㌵㈹㈲㈵㙡㍤搴㐵㉡捥愹㕡愳㍢㈵挹敢㔰㕢挲㌷〹㙢㉦㝡挱㔳搵㘰昴攸挷戳㐷㈴㥥㐳ぢ㈱㐷㉤愶㜱㕤㈶㘰㜸〸㤷㔲昲㑥捥攴戰挷搷㤹攴搸㝣㔰㔷㘲㥦敦㌵㈵㐳挵攲㔸ㄹ㈲㝡挶昶昲慢㘴㕢㘳㙥㕡晦挸づ㙤搵㌶㐰㉦㜸㈲㥢搱㈸ㄹ〶㑤㘲扣挴搸㠶搸㕣㤱㜸㉢㙤户㉥㤲扡㡡捥㌲㜷挴戱换戲〲ㄳ㐱㝥搴㔹㄰㈳慤㘶攷昷㑡㠳敡㔹㔲㘴愹攵づ㑤晢㔰昸〱㘵戹㐹挹〶户摣攳㜴㕡攱㡡〳㐴慦㐹㡤捦〴〸晣㔶㍢攰戹㘱昵慣づ㈸愲〳㉢戴摤㈸㐵㌳㌱㡣㕢㍦〹敥㥤ㄶ㔷ㄴ挲搴㤵攷摢㝢搴攷㥦攴昳㡢㝢ㄲ㘱挲㤸㠱っ㠶挵㔸㄰㔸摣㘸摣㤲扢愸㌷っ愷㙢挹㈶㐲慢㌳挴搱捣攸愲㐱攸〵戸攳挳㐸㔷㌷户㑤ㄱ户攰㠲〲㌴㙡㜱㜱㥤㝢愸㍣㔳㥣捦㍢愲㡥㐳㔹㉤㕡㜹㔵慣㤷㕣㄰搴扢㈹㠶㉥㠶㈸㠷㜰搰攲㤴戹㐸慤㕢攵搶㄰㥡㡢㤰㐳ㅦ摡㍡㘷㜸㌲挶㘹㈷攱戲㈵户ㄸㄸ捥搹㔰扢摥㈰㔷敢㈰搲㤶愰㈸换づ攳戶㕥㌵挶㉣扢㉤㔲敤㜰攵㜰㠵ㄶ㝤〴㜵戰愰㔱慢㘲㡤㌰㑦㉤昰㌲ㄹㄸ㈴㉤敥づ㜶〲㘹㈷㕦㠹换㡦㥡敦㍤挶戴㔶㡣〰昳㡣㤴〰㔵戱㤱㘸㜴㈷㙢㤶户㘲㙣㤸搶户㌵〲愰ㄸ㈴愶㔱㡢㥡摡挸搹㠷㜴慣㤱㈳㘷㌰㠶㉢㘳攲愷搱㔰㉢㈳㤸扤㜰攷㘳搱戰㥢㜸捣㥥慣昰㥣戰㔱慥㡤㠵㌷ㄷ晢㑢㌸㈰㔵扣捤つ挸㜱㍢挰攵㤸昲搶〶昴㔰㍥㑦㤳ㄷ摥扢㔵戱慡戸搸愱㑤搲㡤つ㔷戶㘴㑥戴敦㙥㙣㈸㌰㔷〹㜷㡣づㅣ戴㠳㤹搹㠹㘰㔱㕦敢㙡㤱㈵㔴晡㜷攰慤㔸昶敤戴㥢摢捡扣愶扡㐰摡攷捥㤶㉢攷捡㌲慥戴捦㍢㠱攰㄰㕣戰㙣攷㈰㜳㠹搷昰㑦㥥㘴㈲晤ㄵ昴戸㤲㘱戳㠳㥡晢㠴晤挸㤳戳づ攲㥢挶㜰ㅦ扥㘳㜸〵㌶㝣昵㕥〱㜹㘵㘳〳慦㠸㌰㔸㘳㤶昲㤹㌷㡡㔹ㄲ敡户戰戴㘴ㄸ㉣㜸㜸㠵㈴㤹㔰ㄷ㤱攱愲㘳つ戰㜰搶晤㠴㔸扥㜷攲㍢㘶昹㐴愰㥢㡢㈰扣㌶昲㝦㘷愵挲㕤扤散戶晡㙥㙣敡㉦㘳㌱㘴㤹戰㈶搵㝤愹㝥愳㝥㤹㡥敡㘵㔲扣㌰㈲㝢㜹っ㠹昰㐹㌳㤰㝢㔵㈱㜳捥㙢敤㌰晡愶㕦つ晥㕦㍣㡣ㅥ㌳捣㈱昶ㅡ㠲㜲㌷㈱㕦㌵ㄷ㔲㑢捣〵㠶昹挵㕣㌸㡥㠴㘲扣㕦㥢ぢ挶㈷㌲〹挴㤵捤〵㐶〱㘳㡣挲㐸㔰㌶攲攲攰㘹㙣㜳㠹晥戲㠳戸愲敢昸㠸晣㐳㠱昹㈳昰㔰㙤㔹㡡ㅥ户㍤扢戴㔵昰〷㍣〷㡡捤㥢挴㥤㙦㘹挲ㄶ搷㉥㕢㈲㡤㤶昱㕢㠴晥昸㌵摦捡捡㙥扡㘳愵昴愳ㅤ晤㉡慢㌲慦挳㙢愲㜸㠶㐸㝣㜸攳慦ㅣ昸晡㠷ㅥ摢挳㝢㙤㠶㔷搳っ㈴户ㄲ摣愷㕤㠱昰㙦攴㑡挹㈶晥㠴攷〸㝥捣㔴㤸㉢㍡挳戶㈷ㄶ㤱㙦㤵挲愴㘶扣〸㘳㙡收㕢つ收㈶㙥㐸㘸㜳㜳愰挱晤㈹㍦㠱ㄲ㜷攱㐰㘴攰攲摦ぢ〳㡣慡愹㌲㙢搱昲㑣晦㌲搴搱㔵づ愴摥㘲攴〹㤴㡦㔲扦ㄴ敡㍢㡤㐸㈴㜶㐱愳改㘳愵攲〵㠱㔰㑡㈱㔲㐱づ㠹ㅥ㙡㜸㜵㐰愴搴㈹㈴搲户〳挴挴攰ㅡ㠳挱昴つ慣〹〱愷㝡㍤戰挵㥦扢㠰㡡㔸挵搰㌷摦敡改㤶慥㠰㔰㌵㌱愸㉢㌶捤〳㐸挸㐱㠶㠸挱㄰㕢㘷改散〰㜶挵慥㈹扥愴慢愴㐳㜴㝡㘳愷㑢昴扢攵㑡晢捡昳戸㈳〲㍤㤳ㄱ㠵㔱摥㐰㌴づ愷ㄲ捤搳㔵㜳ㅡ㐵搸慤㤳搵㐶ㅤ愶〸㍡慢扣ㄵ㈷㔴㠴〹昹㥢㈲㤶昷搷扡摥搴㔸㐲ㅤ㔷㙥挷〴昹㠱晤㜵㝤捣挶挶㕢戹㘳㈰㘱㔷㔴㉢慢㉦㤲㝦て㥡㜰搲〹㘵搵㤲㤲㔷㡣㘶㠷㍢㉢㤵㕣愲晦ㄹ攷㤶㥤昵㐱戶㘶挰扢㑥晦㍦〸挴ㄵ昵扦㘲㉣㑥ㄶ昲晢㑣㠲㤹㌴攳㈹㔷っ攱㤰㈲昰㜲㈳㤸㈳㠷㘴㑢㤲っ㡥敢搴〴㝥收慡㡢㐵㠲挳〷搶搶㜸㠹愲摡㤶戶㙤㐷㔳〱挸㔸㔱晡㘷㈱㠲㥡戶慦㤷㕢散㡤㑦收㌴挰挶㈳㠵ㄹ慦攲㔷摣愰㙦〲攱攱㍥晥㑡捤㠵捤㌳愴㥥㙥ㄴ㙡㌷㔲愸㌱㔰㈴〴㤹㐶㠲㍦㈰攲愷㜳〶攰攸ㄸ挴昸㔱㈷㜸愳㈲㤶㝢搱攷捡㘲ㅤㅣ㐲㑦㈴〰㐵㥤攱慦㜷㡦捤摢㐵晣昴㜵っ摥搰㠰愸㔵愱〲戵㑦扡昱㠶〷㐹㠷㍢㕥昷挳㘳攴ㄴ〷㄰㍥㤳㈹㝣昰㐱搲戵㤱〶昵㜵捤摣㝣搶㙣捤㉢㤷㑢㍦㠵㤵㕥搹㕢敡ㄹ㠹敦㑣攱㤳戳ㅣ㐲ㅣ戹㠷昰扤㜲ㄷ㉥㝢敢〵昷㥢ㅦ㠴搳㔵搶㕦㠴㠳㙤〵㌱㜲戰㘸㐲㡤㄰攰㘳㥤㌱〹㘶搴㍥〰㙥㔰昵㌹㑣㡢摢〲改㐴愶〰搰㥣搷㥦㔸㤶搷改〷㤲晥捦㈲ㄱ昲扡愲㝢㐱戰挵㈸㤶愷㔹挱㤶㈲搸㥥㔰搰慢㘳挰敥挵㈷愷ㅥ挷慢㐸㜰㑤戸ち㜱㌸换挸ㄹ〵㘹㉢㙣㠱㜴㐲昱㡣㈲㔳昹ㄴㅡ㔴愷攲〱摢㝣㉡㥦㕣㜶㉡戴㉥㘴㜸搱晥㝢㐲敤㘴捤愳搸㕡㈰㌸㐷㜰ㅥ愰㥢攲㤶㌲㉣愳挳ㄷ㕦搹㠳㌴㥥慦㥡敦㑢㝢㕥㜸㥥捦扦敥㔱㈲㘰㔱㔴㍦㜸ち㔸ㄹ晣て㐵〷晦㘱㘰㥢て晥戱攵〶摦㐳搹换㤱㔸摦て搰㤵敡愱攸愱挷挶晡〱㠲㐷〹㉥㄰晣㈰挱㐷〸㍥㑡昰ㄸ㐰㑥㤱㌵㘵收ㅦ㐳㠲㐴攷㐷〹晦㈰㔱㌷攴ㅥ昲㤱扣攸㠷㤱挰㡢戸敥昲愲㡦戳敡㡦㄰晣㈸挱㈷〸㝥㡣攰㤳〴㍦づ㤰敢㈱㍢㐸攵㑦ㄱ昷ㄳ〴㥦㈶㜸㥣攰㈷〹㝥㡡攰㌳〰戹ㅥ㜲㠹㔴㝥㠲戸捦ㄲ㝣㡥攰㐹㠲捦ㄳ晣㌴挱㔳〰㌹㐵㈶㤱㈹晣っㄲ攱ㄴ搲㕣戳㤸㥦㐴㠹慤挸敢愳㝣㑤㐶㍢愹㌳摡㐲挸㤶㡣㜷㝡㔵㐸㐴㑣㠹扦㌱㙥慡摥㌲㉤摥㝥㔰搳㈱㌳ㅤ㍣㘸㝣㠳㠹愴㠹挵㠱㤹㈵攸愳挸昳㈴愴戲挳捡捦㕥慣戹慣㔰㠰〷ㅣ慦㉢㜳㙦㐸攵搳㘱攵ㅤ昸㉤㥢搴㐱捦晡戹ㄴ㔶收ㅥ㤲捡㔳㘱攵㙦敤搸㕡慤ㅣ敥ㅤ摤㜳㥡㡣ㅤ㘳昷换㐹㈸昲扢昶㙥㔴㑦扢戴㈵㍡㕣㡤愶扥㤰㤰㝡㔱慣㠹㑥㕣㤴昱昰换昲挳戸ㄱ㠶敢㌱㔰㉤晡て㑣ㅣ挲㑤戱㔱㍢戰昱挳昱〵〴攱㍤㑢㜲㙣㥣㜱挷㍣㈰摡摤㐳㍥捥㤷昹㔵挵㈲㌰㡤摡㌴㝤慦㄰慣㠸㌱愳㙢昴〸㠳㠷㐹摥慦㘹㑤㘵㘶㥥挱〲㙣搲㤷挴晡昲搰㔸戵慢㘳㙤敡挱㜰扤㉦㕣愸㜱㤲昵㐵戴挸晣㍣㐰ち㈱㈶搹捤〰㌹敢㑢挰攸昰ㄵ㙦㠰㈷搲㤴㘸昷㌵㌷愲㜹㐶づ晦㌶〰攲愱㜵㝦〴㘰ㅦ㝥搴扦㐸㌲愵昰㌷㑤搲㘲昱户㈵敦㙤慤㉦㜲㐴㥡攳攱攷〱㑣攸㜵昴㐳挹㔵ぢ戳戰㐷㡡戰㥣愲摣收㜴搵㈹昴捦㜷搰㤶捦愹ぢ㈱晡愴㐱㙦ㄶ㌴㘵扢搴㍥㘱搰㕢〴晤㤱㄰㍤㘹搰户ち晡愳㈱㝡挲愰改挷换㈹㙡〴改攴戸㐱㝦㠰攸㥥㡦〱㡡搸晦㔵㈴慣㕦㈳㜸㤶〵㡡㙡㠰㕢㌳昳敢〰ㅢ㐱㔲晣捤ㄵ扦㉦敦昴捤㜹捥㐲挱挷㑤挱愴㍡㠲慥挴搷ㅤ摤摥搶㤷搹敡㌷〱㔲〸㌳㈸捤扣㔸敥㡢挰㐴㤶㕢㝤ㅣ㜹ㄹ㄰㈴㤴搰㐰㤳㠶㥡㐶搰〷っ㕡㤳㠶扡㐷搰晢つ㕡㤳㠶摡㐸搰晢っ㕡㤳㠶晡㐹搰愳〶慤㐹㐳㡤㈵攸ㄱ㠳搶愴愱づㄳ昴戰㐱㤳㌴搹っ〰㥥㔷㕥㔳㔴㙡㔲㍥㘴捡昵㐸愹收〴扤搷愰昵㐸㍦ㅤ愲昷ㄸ戴ㅥ㈹㔵愱搴㝥㥦㐱敢㤱㔲㌹ち㝡户㐱敢㤱㔲㕤ち晡扤〶慤㐷晡㤹㄰㝤㥦㐱换㈲慡㈷㐲昴扤〶慤〷昸搹㄰㝤㡦㐱敢〱㔲搹㑡摦㜷ㅢ戴ㅥ㈰搵慦愰敦㌲㘸㍤㐰㉡㘴㐱摦㘹搰㝡㠰㔴搱㠲摥㘵搰㝡㠰㔴摡㠲摥㘹搰㥡换愸扣㠵换㕥㐰挲晡ㄳ㠲㍦〵挸愵㈹ㅡ㔶㉣戹戸㥢㕡戴㤹扦㡡愶㡡〲㐷㙣㠹㍦㐳挲㌲ㅦ㐵挶㤷㈱て㤸㈱扦ㄷ㠸㙣㌲愳戸ㄹ愴攰㍤愶㘰户ㄴ㈸昵㙣㔸戰捤ㄴ散〱挲晡ㅡ㠰㈲敦㜳㑥搶㕦㌰㜷㤱㠰戹扦㌴〹㘶ㄴ㘹㈰晤摥摡昰㐲搲㐵ち㙥㘹㜸㈱㘹㈵〵㌷㐷㕦昸搷散㑣㈶㠶㠴昵ㄲ〰㐹捣㑦て㈷搸㠳㡦昵㌷〴㝦㑢昰㜷〴㤷〸扥㑥昰㌲挱摦ㄳ㝣㠳攰ㅦ〰扡摡扢㌹㠷㔳昸㈴捦慢㤹搳昹搳愷㕦改㙥敢扢戶敤㠱扤㥤㑦㕥晡攳㤷ㅦ㝦昱㝢㜷㝦昳搵愷㥥㝡昱ㅢ㡦㍦晦敡敦㑥敦晥挳㘷㥥昹㠳昷㍦晤晣换ㅢ摣㉦㈴㉦扥㜲昸ぢ㡦っ㥥㝤攴㘱昷挴㙤〷ㅥ昹挰㐳挷〶挷搷昷愷㔲敤敤户昴晥搱㌵户昶㕣㜸昸户搵敦晦搵㤶戲ㄲ戲昰㠵㘳〰攱搳㐳昲㜰摣搶㌷〱扡㔲摤㥣搹㥢㌹㡣㥥㤰㔸搶㍦昱慤晦㑣昰㉦〴摦〲㔰愴㤹㔰㝢愳愱昶㌰㄰㔹㥣晦㐹㐷㈹攸㌵〵㐲攲㙦戳つ愹㉢㐵敢㑤㤱摥㠱㤷㐲㜴㡦㐱敢ㅤ挸ㄵ㤰摡摤〶慤㜷㈰搷㐴搰敢っ㝡ぢ㄰㌹挵㔵ㄲ㜴㤷㐱敢ㅤ挸㜵ㄳ㜴愷㐱敢ㅤ挸㤵ㄴ㜴㠷㐱㙢ㄱ㐱捡ち㍡㘷搰㘶㔲㘹㔲㈰收㘲㝥捤㜶挸愲愲㈵づ㌷㕡ㄱ㑢㥤㙥敢捤㈵愵晥㙡㥤つ㔵㑣搵搷戶慥㡡ㄲ昷搹搵扡摢挰㈴攴㤳挴つ捤㔵㍢㥤㜹愱㤹㤳㔵㉢慥㘸㕣㙥晦捥摥昱㈸慢㥡㤲慣㈲㡦〸戳扣挲㔲愹㔱㑤㐹㔶㤱㠱愴挶㝦㈰㤱㤴ㅡ搵㤴㘴ㄵ戹㑢㙡晣㈷ㄲ㘴㄰㘵㔵㔳㤲㔵攴愵㉦攲㘳㝤〷㈰捤㈱慣㘰〲㝣㝤㡢㘲昱㔵㌴㔵㥣〷㕦㘵晤ㄷ㜳ㅣ戳攴晥㥢㌹㡥㑦㜲慦㌱挷㔱昱㙤搵摤㥢㈶㐲㍡㠹㘲㤱㑥㈸改㙣〹㔶㍡㕤㠲㤵捥㠹攵ㄵ㙤愱㈶㌲㍤捣㜰戵慤㈴ㄲ㕤愹㌴扦㘲㌸㔵摦昳攴昲攷搰攸晦㤵愳㌸〵捡攴㌴换搵㤲㤲敦㘶ㅥ晦ㄳ挶㥡戹扣愷攳㝦〰捣ㄵち㜲</t>
  </si>
  <si>
    <t>CB_Block_7.0.0.0:2</t>
  </si>
  <si>
    <t>,</t>
  </si>
  <si>
    <t>Decisioneering:7.3.0.0</t>
  </si>
  <si>
    <t>Relatório do Crystal Ball - Completo</t>
  </si>
  <si>
    <t>Simulação iniciada em04/06/2018 em 22:08</t>
  </si>
  <si>
    <t>Simulação interrompida em04/06/2018 em 22:40</t>
  </si>
  <si>
    <t>Preferências de execução:</t>
  </si>
  <si>
    <t>Número de avaliações executadas</t>
  </si>
  <si>
    <t>Monte Carlo</t>
  </si>
  <si>
    <t>Semente aleatória</t>
  </si>
  <si>
    <t>Controle de precisão em</t>
  </si>
  <si>
    <t xml:space="preserve">   Nível de confiança</t>
  </si>
  <si>
    <t>Executar estatísticas:</t>
  </si>
  <si>
    <t>Tempo total de execução (seg)</t>
  </si>
  <si>
    <t>Avaliações/segundo (média)</t>
  </si>
  <si>
    <t>Números aleatórios por seg</t>
  </si>
  <si>
    <t>Dados do Crystal Ball:</t>
  </si>
  <si>
    <t>Pressupostos</t>
  </si>
  <si>
    <t xml:space="preserve">   Correlações</t>
  </si>
  <si>
    <t xml:space="preserve">   Matrizes de correlação</t>
  </si>
  <si>
    <t>Variáveis de decisão</t>
  </si>
  <si>
    <t>Previsões</t>
  </si>
  <si>
    <t>Planilha: [SMC no Excel (Oracle Crystal Ball).xlsx]Hierarquização</t>
  </si>
  <si>
    <t>Previsão: EEI C1 COM GEE</t>
  </si>
  <si>
    <t>Célula: AF6</t>
  </si>
  <si>
    <t>Resumo:</t>
  </si>
  <si>
    <t>O intervalo inteiro  de 31,01% a 60,50%</t>
  </si>
  <si>
    <t>O caso base é 47,56%</t>
  </si>
  <si>
    <t>Após 1.000.000 avaliações, o erro padrão da média é 0,00%</t>
  </si>
  <si>
    <t>Estatística:</t>
  </si>
  <si>
    <t>Valores de previsão</t>
  </si>
  <si>
    <t>Avaliações</t>
  </si>
  <si>
    <t>Caso Base</t>
  </si>
  <si>
    <t>Média</t>
  </si>
  <si>
    <t>Mediana</t>
  </si>
  <si>
    <t>Moda</t>
  </si>
  <si>
    <t>Desvio Padrão</t>
  </si>
  <si>
    <t>Variância</t>
  </si>
  <si>
    <t>Obliquidade</t>
  </si>
  <si>
    <t>Curtose</t>
  </si>
  <si>
    <t>Coeficiente de Variação</t>
  </si>
  <si>
    <t>Mínimo</t>
  </si>
  <si>
    <t>Máximo</t>
  </si>
  <si>
    <t>Largura do Intervalo</t>
  </si>
  <si>
    <t>Erro Padrão Média</t>
  </si>
  <si>
    <t>Previsão: EEI C1 COM GEE (continuação)</t>
  </si>
  <si>
    <t>Percentis:</t>
  </si>
  <si>
    <t>0%</t>
  </si>
  <si>
    <t>10%</t>
  </si>
  <si>
    <t>20%</t>
  </si>
  <si>
    <t>30%</t>
  </si>
  <si>
    <t>40%</t>
  </si>
  <si>
    <t>50%</t>
  </si>
  <si>
    <t>60%</t>
  </si>
  <si>
    <t>70%</t>
  </si>
  <si>
    <t>80%</t>
  </si>
  <si>
    <t>90%</t>
  </si>
  <si>
    <t>100%</t>
  </si>
  <si>
    <t>Previsão: EEI C1 COM GEE (AF10)</t>
  </si>
  <si>
    <t>Célula: AF10</t>
  </si>
  <si>
    <t>O intervalo inteiro  de 3% a 29%</t>
  </si>
  <si>
    <t>O caso base é 17%</t>
  </si>
  <si>
    <t>Após 1.000.000 avaliações, o erro padrão da média é 0%</t>
  </si>
  <si>
    <t>Previsão: EEI C1 COM GEE (AF10) (continuação)</t>
  </si>
  <si>
    <t>Previsão: EEI C1 COM GEE (AF7)</t>
  </si>
  <si>
    <t>Célula: AF7</t>
  </si>
  <si>
    <t>O intervalo inteiro  de 52% a 70%</t>
  </si>
  <si>
    <t>O caso base é 64%</t>
  </si>
  <si>
    <t>Previsão: EEI C1 COM GEE (AF7) (continuação)</t>
  </si>
  <si>
    <t>Previsão: EEI C1 COM GEE (AF8)</t>
  </si>
  <si>
    <t>Célula: AF8</t>
  </si>
  <si>
    <t>O intervalo inteiro  de 51% a 69%</t>
  </si>
  <si>
    <t>O caso base é 63%</t>
  </si>
  <si>
    <t>Previsão: EEI C1 COM GEE (AF8) (continuação)</t>
  </si>
  <si>
    <t>Previsão: EEI C1 COM GEE (AF9)</t>
  </si>
  <si>
    <t>Célula: AF9</t>
  </si>
  <si>
    <t>O intervalo inteiro  de 21% a 42%</t>
  </si>
  <si>
    <t>O caso base é 32%</t>
  </si>
  <si>
    <t>Previsão: EEI C1 COM GEE (AF9) (continuação)</t>
  </si>
  <si>
    <t>Previsão: EEI C1 SEM GEE</t>
  </si>
  <si>
    <t>Célula: AD5</t>
  </si>
  <si>
    <t>O intervalo inteiro  de 0% a 0%</t>
  </si>
  <si>
    <t>O caso base é 0%</t>
  </si>
  <si>
    <t>---</t>
  </si>
  <si>
    <t>Previsão: EEI C1 SEM GEE (continuação)</t>
  </si>
  <si>
    <t>Previsão: EEI C1 SEM GEE (AD10)</t>
  </si>
  <si>
    <t>Célula: AD10</t>
  </si>
  <si>
    <t>O intervalo inteiro  de 2% a 28%</t>
  </si>
  <si>
    <t>O caso base é 16%</t>
  </si>
  <si>
    <t>Previsão: EEI C1 SEM GEE (AD10) (continuação)</t>
  </si>
  <si>
    <t>Previsão: EEI C1 SEM GEE (AD6)</t>
  </si>
  <si>
    <t>Célula: AD6</t>
  </si>
  <si>
    <t>O intervalo inteiro  de 29,72% a 59,76%</t>
  </si>
  <si>
    <t>O caso base é 46,56%</t>
  </si>
  <si>
    <t>Previsão: EEI C1 SEM GEE (AD6) (continuação)</t>
  </si>
  <si>
    <t>Previsão: EEI C1 SEM GEE (AD7)</t>
  </si>
  <si>
    <t>Célula: AD7</t>
  </si>
  <si>
    <t>Previsão: EEI C1 SEM GEE (AD7) (continuação)</t>
  </si>
  <si>
    <t>Previsão: EEI C1 SEM GEE (AD8)</t>
  </si>
  <si>
    <t>Célula: AD8</t>
  </si>
  <si>
    <t>O intervalo inteiro  de 50% a 69%</t>
  </si>
  <si>
    <t>O caso base é 62%</t>
  </si>
  <si>
    <t>Previsão: EEI C1 SEM GEE (AD8) (continuação)</t>
  </si>
  <si>
    <t>Previsão: EEI C1 SEM GEE (AD9)</t>
  </si>
  <si>
    <t>Célula: AD9</t>
  </si>
  <si>
    <t>O intervalo inteiro  de 20% a 41%</t>
  </si>
  <si>
    <t>O caso base é 31%</t>
  </si>
  <si>
    <t>Previsão: EEI C1 SEM GEE (AD9) (continuação)</t>
  </si>
  <si>
    <t>Previsão: EEI C2 COM GEE</t>
  </si>
  <si>
    <t>Célula: AF5</t>
  </si>
  <si>
    <t>Previsão: EEI C2 COM GEE (continuação)</t>
  </si>
  <si>
    <t>Previsão: EEI C2 COM GEE (AG10)</t>
  </si>
  <si>
    <t>Célula: AG10</t>
  </si>
  <si>
    <t>Previsão: EEI C2 COM GEE (AG10) (continuação)</t>
  </si>
  <si>
    <t>Previsão: EEI C2 COM GEE (AG5)</t>
  </si>
  <si>
    <t>Célula: AG5</t>
  </si>
  <si>
    <t>Previsão: EEI C2 COM GEE (AG5) (continuação)</t>
  </si>
  <si>
    <t>Previsão: EEI C2 COM GEE (AG6)</t>
  </si>
  <si>
    <t>Célula: AG6</t>
  </si>
  <si>
    <t>O intervalo inteiro  de 38,73% a 61,18%</t>
  </si>
  <si>
    <t>O caso base é 50,97%</t>
  </si>
  <si>
    <t>Previsão: EEI C2 COM GEE (AG6) (continuação)</t>
  </si>
  <si>
    <t>Previsão: EEI C2 COM GEE (AG7)</t>
  </si>
  <si>
    <t>Célula: AG7</t>
  </si>
  <si>
    <t>O intervalo inteiro  de 63% a 70%</t>
  </si>
  <si>
    <t>O caso base é 67%</t>
  </si>
  <si>
    <t>Previsão: EEI C2 COM GEE (AG7) (continuação)</t>
  </si>
  <si>
    <t>Previsão: EEI C2 COM GEE (AG8)</t>
  </si>
  <si>
    <t>Célula: AG8</t>
  </si>
  <si>
    <t>O intervalo inteiro  de 62% a 70%</t>
  </si>
  <si>
    <t>Previsão: EEI C2 COM GEE (AG8) (continuação)</t>
  </si>
  <si>
    <t>Previsão: EEI C2 COM GEE (AG9)</t>
  </si>
  <si>
    <t>Célula: AG9</t>
  </si>
  <si>
    <t>Previsão: EEI C2 COM GEE (AG9) (continuação)</t>
  </si>
  <si>
    <t>Previsão: EEI C2 SEM GEE</t>
  </si>
  <si>
    <t>Célula: AE5</t>
  </si>
  <si>
    <t>Previsão: EEI C2 SEM GEE (continuação)</t>
  </si>
  <si>
    <t>Previsão: EEI C2 SEM GEE (AE10)</t>
  </si>
  <si>
    <t>Célula: AE10</t>
  </si>
  <si>
    <t>Previsão: EEI C2 SEM GEE (AE10) (continuação)</t>
  </si>
  <si>
    <t>Previsão: EEI C2 SEM GEE (AE6)</t>
  </si>
  <si>
    <t>Célula: AE6</t>
  </si>
  <si>
    <t>O intervalo inteiro  de 37,57% a 60,45%</t>
  </si>
  <si>
    <t>O caso base é 50,04%</t>
  </si>
  <si>
    <t>Previsão: EEI C2 SEM GEE (AE6) (continuação)</t>
  </si>
  <si>
    <t>Previsão: EEI C2 SEM GEE (AE7)</t>
  </si>
  <si>
    <t>Célula: AE7</t>
  </si>
  <si>
    <t>O caso base é 66%</t>
  </si>
  <si>
    <t>Previsão: EEI C2 SEM GEE (AE7) (continuação)</t>
  </si>
  <si>
    <t>Previsão: EEI C2 SEM GEE (AE8)</t>
  </si>
  <si>
    <t>Célula: AE8</t>
  </si>
  <si>
    <t>Previsão: EEI C2 SEM GEE (AE8) (continuação)</t>
  </si>
  <si>
    <t>Previsão: EEI C2 SEM GEE (AE9)</t>
  </si>
  <si>
    <t>Célula: AE9</t>
  </si>
  <si>
    <t>Previsão: EEI C2 SEM GEE (AE9) (continuação)</t>
  </si>
  <si>
    <t>Planilha: [SMC no Excel (Oracle Crystal Ball).xlsx]Saída</t>
  </si>
  <si>
    <t>Previsão: CUSTO DO BANHO COM GEE / (R$/banho) · C1</t>
  </si>
  <si>
    <t>Célula: I5</t>
  </si>
  <si>
    <t>O intervalo inteiro  de 0,56 a 0,67</t>
  </si>
  <si>
    <t>O caso base é 0,61</t>
  </si>
  <si>
    <t>Após 1.000.000 avaliações, o erro padrão da média é 0,00</t>
  </si>
  <si>
    <t>Previsão: CUSTO DO BANHO COM GEE / (R$/banho) · C1 (continuação)</t>
  </si>
  <si>
    <t>Previsão: CUSTO DO BANHO COM GEE / (R$/banho) · C1 (I10)</t>
  </si>
  <si>
    <t>Célula: I10</t>
  </si>
  <si>
    <t>O intervalo inteiro  de 0,46 a 0,57</t>
  </si>
  <si>
    <t>O caso base é 0,51</t>
  </si>
  <si>
    <t>Previsão: CUSTO DO BANHO COM GEE / (R$/banho) · C1 (I10) (continuação)</t>
  </si>
  <si>
    <t>Previsão: CUSTO DO BANHO COM GEE / (R$/banho) · C1 (I6)</t>
  </si>
  <si>
    <t>Célula: I6</t>
  </si>
  <si>
    <t>O intervalo inteiro  de 0,25 a 0,40</t>
  </si>
  <si>
    <t>O caso base é 0,32</t>
  </si>
  <si>
    <t>Previsão: CUSTO DO BANHO COM GEE / (R$/banho) · C1 (I6) (continuação)</t>
  </si>
  <si>
    <t>Previsão: CUSTO DO BANHO COM GEE / (R$/banho) · C1 (I7)</t>
  </si>
  <si>
    <t>Célula: I7</t>
  </si>
  <si>
    <t>O intervalo inteiro  de 0,20 a 0,28</t>
  </si>
  <si>
    <t>O caso base é 0,22</t>
  </si>
  <si>
    <t>Previsão: CUSTO DO BANHO COM GEE / (R$/banho) · C1 (I7) (continuação)</t>
  </si>
  <si>
    <t>Previsão: CUSTO DO BANHO COM GEE / (R$/banho) · C1 (I8)</t>
  </si>
  <si>
    <t>Célula: I8</t>
  </si>
  <si>
    <t>O intervalo inteiro  de 0,20 a 0,29</t>
  </si>
  <si>
    <t>O caso base é 0,23</t>
  </si>
  <si>
    <t>Previsão: CUSTO DO BANHO COM GEE / (R$/banho) · C1 (I8) (continuação)</t>
  </si>
  <si>
    <t>Previsão: CUSTO DO BANHO COM GEE / (R$/banho) · C1 (I9)</t>
  </si>
  <si>
    <t>Célula: I9</t>
  </si>
  <si>
    <t>O intervalo inteiro  de 0,37 a 0,46</t>
  </si>
  <si>
    <t>O caso base é 0,42</t>
  </si>
  <si>
    <t>Previsão: CUSTO DO BANHO COM GEE / (R$/banho) · C1 (I9) (continuação)</t>
  </si>
  <si>
    <t>Previsão: CUSTO DO BANHO COM GEE / (R$/banho) · C2</t>
  </si>
  <si>
    <t>Célula: J5</t>
  </si>
  <si>
    <t>Previsão: CUSTO DO BANHO COM GEE / (R$/banho) · C2 (continuação)</t>
  </si>
  <si>
    <t>Previsão: CUSTO DO BANHO COM GEE / (R$/banho) · C2 (J10)</t>
  </si>
  <si>
    <t>Célula: J10</t>
  </si>
  <si>
    <t>Previsão: CUSTO DO BANHO COM GEE / (R$/banho) · C2 (J10) (continuação)</t>
  </si>
  <si>
    <t>Previsão: CUSTO DO BANHO COM GEE / (R$/banho) · C2 (J6)</t>
  </si>
  <si>
    <t>Célula: J6</t>
  </si>
  <si>
    <t>O intervalo inteiro  de 0,24 a 0,36</t>
  </si>
  <si>
    <t>O caso base é 0,30</t>
  </si>
  <si>
    <t>Previsão: CUSTO DO BANHO COM GEE / (R$/banho) · C2 (J6) (continuação)</t>
  </si>
  <si>
    <t>Previsão: CUSTO DO BANHO COM GEE / (R$/banho) · C2 (J7)</t>
  </si>
  <si>
    <t>Célula: J7</t>
  </si>
  <si>
    <t>O intervalo inteiro  de 0,19 a 0,22</t>
  </si>
  <si>
    <t>O caso base é 0,20</t>
  </si>
  <si>
    <t>Previsão: CUSTO DO BANHO COM GEE / (R$/banho) · C2 (J7) (continuação)</t>
  </si>
  <si>
    <t>Previsão: CUSTO DO BANHO COM GEE / (R$/banho) · C2 (J8)</t>
  </si>
  <si>
    <t>Célula: J8</t>
  </si>
  <si>
    <t>O caso base é 0,21</t>
  </si>
  <si>
    <t>Previsão: CUSTO DO BANHO COM GEE / (R$/banho) · C2 (J8) (continuação)</t>
  </si>
  <si>
    <t>Previsão: CUSTO DO BANHO COM GEE / (R$/banho) · C2 (J9)</t>
  </si>
  <si>
    <t>Célula: J9</t>
  </si>
  <si>
    <t>Previsão: CUSTO DO BANHO COM GEE / (R$/banho) · C2 (J9) (continuação)</t>
  </si>
  <si>
    <t>Previsão: CUSTO DO BANHO SEM GEE  / (R$/banho) · C1</t>
  </si>
  <si>
    <t>Célula: G5</t>
  </si>
  <si>
    <t>O intervalo inteiro  de 0,55 a 0,65</t>
  </si>
  <si>
    <t>O caso base é 0,60</t>
  </si>
  <si>
    <t>Previsão: CUSTO DO BANHO SEM GEE  / (R$/banho) · C1 (continuação)</t>
  </si>
  <si>
    <t>Previsão: CUSTO DO BANHO SEM GEE  / (R$/banho) · C1 (G10)</t>
  </si>
  <si>
    <t>Célula: G10</t>
  </si>
  <si>
    <t>O intervalo inteiro  de 0,45 a 0,56</t>
  </si>
  <si>
    <t>O caso base é 0,50</t>
  </si>
  <si>
    <t>Previsão: CUSTO DO BANHO SEM GEE  / (R$/banho) · C1 (G10) (continuação)</t>
  </si>
  <si>
    <t>Previsão: CUSTO DO BANHO SEM GEE  / (R$/banho) · C1 (G6)</t>
  </si>
  <si>
    <t>Célula: G6</t>
  </si>
  <si>
    <t>Previsão: CUSTO DO BANHO SEM GEE  / (R$/banho) · C1 (G6) (continuação)</t>
  </si>
  <si>
    <t>Previsão: CUSTO DO BANHO SEM GEE  / (R$/banho) · C1 (G7)</t>
  </si>
  <si>
    <t>Célula: G7</t>
  </si>
  <si>
    <t>Previsão: CUSTO DO BANHO SEM GEE  / (R$/banho) · C1 (G7) (continuação)</t>
  </si>
  <si>
    <t>Previsão: CUSTO DO BANHO SEM GEE  / (R$/banho) · C1 (G8)</t>
  </si>
  <si>
    <t>Célula: G8</t>
  </si>
  <si>
    <t>Previsão: CUSTO DO BANHO SEM GEE  / (R$/banho) · C1 (G8) (continuação)</t>
  </si>
  <si>
    <t>Previsão: CUSTO DO BANHO SEM GEE  / (R$/banho) · C1 (G9)</t>
  </si>
  <si>
    <t>Célula: G9</t>
  </si>
  <si>
    <t>O caso base é 0,41</t>
  </si>
  <si>
    <t>Previsão: CUSTO DO BANHO SEM GEE  / (R$/banho) · C1 (G9) (continuação)</t>
  </si>
  <si>
    <t>Previsão: CUSTO DO BANHO SEM GEE  / (R$/banho) · C1 (H10)</t>
  </si>
  <si>
    <t>Célula: H10</t>
  </si>
  <si>
    <t>Previsão: CUSTO DO BANHO SEM GEE  / (R$/banho) · C1 (H10) (continuação)</t>
  </si>
  <si>
    <t>Previsão: CUSTO DO BANHO SEM GEE  / (R$/banho) · C2</t>
  </si>
  <si>
    <t>Célula: H5</t>
  </si>
  <si>
    <t>Previsão: CUSTO DO BANHO SEM GEE  / (R$/banho) · C2 (continuação)</t>
  </si>
  <si>
    <t>Previsão: CUSTO DO BANHO SEM GEE  / (R$/banho) · C2 (H6)</t>
  </si>
  <si>
    <t>Célula: H6</t>
  </si>
  <si>
    <t>Previsão: CUSTO DO BANHO SEM GEE  / (R$/banho) · C2 (H6) (continuação)</t>
  </si>
  <si>
    <t>Previsão: CUSTO DO BANHO SEM GEE  / (R$/banho) · C2 (H7)</t>
  </si>
  <si>
    <t>Célula: H7</t>
  </si>
  <si>
    <t>Previsão: CUSTO DO BANHO SEM GEE  / (R$/banho) · C2 (H7) (continuação)</t>
  </si>
  <si>
    <t>Previsão: CUSTO DO BANHO SEM GEE  / (R$/banho) · C2 (H8)</t>
  </si>
  <si>
    <t>Célula: H8</t>
  </si>
  <si>
    <t>Previsão: CUSTO DO BANHO SEM GEE  / (R$/banho) · C2 (H8) (continuação)</t>
  </si>
  <si>
    <t>Previsão: CUSTO DO BANHO SEM GEE  / (R$/banho) · C2 (H9)</t>
  </si>
  <si>
    <t>Célula: H9</t>
  </si>
  <si>
    <t>Previsão: CUSTO DO BANHO SEM GEE  / (R$/banho) · C2 (H9) (continuação)</t>
  </si>
  <si>
    <t>Previsão: CUSTO TOTAL COM GEE / (R$ x 10³) - C1</t>
  </si>
  <si>
    <t>Célula: E6</t>
  </si>
  <si>
    <t>O intervalo inteiro  de 21,80 a 34,97</t>
  </si>
  <si>
    <t>O caso base é 27,78</t>
  </si>
  <si>
    <t>Previsão: CUSTO TOTAL COM GEE / (R$ x 10³) - C1 (continuação)</t>
  </si>
  <si>
    <t>Previsão: CUSTO TOTAL COM GEE / (R$ x 10³) - C1 (E10)</t>
  </si>
  <si>
    <t>Célula: E10</t>
  </si>
  <si>
    <t>O intervalo inteiro  de 39,68 a 48,86</t>
  </si>
  <si>
    <t>O caso base é 44,22</t>
  </si>
  <si>
    <t>Previsão: CUSTO TOTAL COM GEE / (R$ x 10³) - C1 (E10) (continuação)</t>
  </si>
  <si>
    <t>Previsão: CUSTO TOTAL COM GEE / (R$ x 10³) - C1 (E7)</t>
  </si>
  <si>
    <t>Célula: E7</t>
  </si>
  <si>
    <t>O intervalo inteiro  de 17,02 a 24,50</t>
  </si>
  <si>
    <t>O caso base é 19,20</t>
  </si>
  <si>
    <t>Previsão: CUSTO TOTAL COM GEE / (R$ x 10³) - C1 (E7) (continuação)</t>
  </si>
  <si>
    <t>Previsão: CUSTO TOTAL COM GEE / (R$ x 10³) - C1 (E8)</t>
  </si>
  <si>
    <t>Célula: E8</t>
  </si>
  <si>
    <t>O intervalo inteiro  de 17,13 a 24,97</t>
  </si>
  <si>
    <t>O caso base é 19,54</t>
  </si>
  <si>
    <t>Previsão: CUSTO TOTAL COM GEE / (R$ x 10³) - C1 (E8) (continuação)</t>
  </si>
  <si>
    <t>Previsão: CUSTO TOTAL COM GEE / (R$ x 10³) - C1 (E9)</t>
  </si>
  <si>
    <t>Célula: E9</t>
  </si>
  <si>
    <t>O intervalo inteiro  de 32,10 a 40,02</t>
  </si>
  <si>
    <t>O caso base é 36,02</t>
  </si>
  <si>
    <t>Previsão: CUSTO TOTAL COM GEE / (R$ x 10³) - C1 (E9) (continuação)</t>
  </si>
  <si>
    <t>Previsão: CUSTO TOTAL COM GEE / (R$ x 10³) - C2</t>
  </si>
  <si>
    <t>Célula: F5</t>
  </si>
  <si>
    <t>O intervalo inteiro  de 48,63 a 57,52</t>
  </si>
  <si>
    <t>O caso base é 52,97</t>
  </si>
  <si>
    <t>Previsão: CUSTO TOTAL COM GEE / (R$ x 10³) - C2 (continuação)</t>
  </si>
  <si>
    <t>Previsão: CUSTO TOTAL COM GEE / (R$ x 10³) - C2 (F10)</t>
  </si>
  <si>
    <t>Célula: F10</t>
  </si>
  <si>
    <t>Previsão: CUSTO TOTAL COM GEE / (R$ x 10³) - C2 (F10) (continuação)</t>
  </si>
  <si>
    <t>Previsão: CUSTO TOTAL COM GEE / (R$ x 10³) - C2 (F6)</t>
  </si>
  <si>
    <t>Célula: F6</t>
  </si>
  <si>
    <t>O intervalo inteiro  de 20,93 a 31,27</t>
  </si>
  <si>
    <t>O caso base é 25,97</t>
  </si>
  <si>
    <t>Previsão: CUSTO TOTAL COM GEE / (R$ x 10³) - C2 (F6) (continuação)</t>
  </si>
  <si>
    <t>Previsão: CUSTO TOTAL COM GEE / (R$ x 10³) - C2 (F7)</t>
  </si>
  <si>
    <t>Célula: F7</t>
  </si>
  <si>
    <t>O intervalo inteiro  de 16,63 a 18,70</t>
  </si>
  <si>
    <t>O caso base é 17,58</t>
  </si>
  <si>
    <t>Previsão: CUSTO TOTAL COM GEE / (R$ x 10³) - C2 (F7) (continuação)</t>
  </si>
  <si>
    <t>Previsão: CUSTO TOTAL COM GEE / (R$ x 10³) - C2 (F8)</t>
  </si>
  <si>
    <t>Célula: F8</t>
  </si>
  <si>
    <t>O intervalo inteiro  de 16,72 a 18,83</t>
  </si>
  <si>
    <t>O caso base é 17,73</t>
  </si>
  <si>
    <t>Previsão: CUSTO TOTAL COM GEE / (R$ x 10³) - C2 (F8) (continuação)</t>
  </si>
  <si>
    <t>Previsão: CUSTO TOTAL COM GEE / (R$ x 10³) - C2 (F9)</t>
  </si>
  <si>
    <t>Célula: F9</t>
  </si>
  <si>
    <t>Previsão: CUSTO TOTAL COM GEE / (R$ x 10³) - C2 (F9) (continuação)</t>
  </si>
  <si>
    <t>Previsão: CUSTO TOTAL COM GEE / (R$ x 10³) C1</t>
  </si>
  <si>
    <t>Célula: E5</t>
  </si>
  <si>
    <t>Previsão: CUSTO TOTAL COM GEE / (R$ x 10³) C1 (continuação)</t>
  </si>
  <si>
    <t>Previsão: CUSTO TOTAL SEM GEE / (R$ x 10³) - C2</t>
  </si>
  <si>
    <t>Célula: D5</t>
  </si>
  <si>
    <t>O intervalo inteiro  de 47,62 a 56,29</t>
  </si>
  <si>
    <t>O caso base é 51,85</t>
  </si>
  <si>
    <t>Previsão: CUSTO TOTAL SEM GEE / (R$ x 10³) - C2 (continuação)</t>
  </si>
  <si>
    <t>Previsão: CUSTO TOTAL SEM GEE / (R$ x 10³) - C2 (D10)</t>
  </si>
  <si>
    <t>Célula: D10</t>
  </si>
  <si>
    <t>O intervalo inteiro  de 39,08 a 48,23</t>
  </si>
  <si>
    <t>O caso base é 43,60</t>
  </si>
  <si>
    <t>Previsão: CUSTO TOTAL SEM GEE / (R$ x 10³) - C2 (D10) (continuação)</t>
  </si>
  <si>
    <t>Previsão: CUSTO TOTAL SEM GEE / (R$ x 10³) - C2 (D6)</t>
  </si>
  <si>
    <t>Célula: D6</t>
  </si>
  <si>
    <t>O intervalo inteiro  de 20,86 a 31,20</t>
  </si>
  <si>
    <t>O caso base é 25,90</t>
  </si>
  <si>
    <t>Previsão: CUSTO TOTAL SEM GEE / (R$ x 10³) - C2 (D6) (continuação)</t>
  </si>
  <si>
    <t>Previsão: CUSTO TOTAL SEM GEE / (R$ x 10³) - C2 (D7)</t>
  </si>
  <si>
    <t>Célula: D7</t>
  </si>
  <si>
    <t>O intervalo inteiro  de 16,56 a 18,62</t>
  </si>
  <si>
    <t>O caso base é 17,51</t>
  </si>
  <si>
    <t>Previsão: CUSTO TOTAL SEM GEE / (R$ x 10³) - C2 (D7) (continuação)</t>
  </si>
  <si>
    <t>Previsão: CUSTO TOTAL SEM GEE / (R$ x 10³) - C2 (D8)</t>
  </si>
  <si>
    <t>Célula: D8</t>
  </si>
  <si>
    <t>O intervalo inteiro  de 16,64 a 18,74</t>
  </si>
  <si>
    <t>O caso base é 17,65</t>
  </si>
  <si>
    <t>Previsão: CUSTO TOTAL SEM GEE / (R$ x 10³) - C2 (D8) (continuação)</t>
  </si>
  <si>
    <t>Previsão: CUSTO TOTAL SEM GEE / (R$ x 10³) - C2 (D9)</t>
  </si>
  <si>
    <t>Célula: D9</t>
  </si>
  <si>
    <t>O intervalo inteiro  de 31,69 a 39,62</t>
  </si>
  <si>
    <t>O caso base é 35,63</t>
  </si>
  <si>
    <t>Previsão: CUSTO TOTAL SEM GEE / (R$ x 10³) - C2 (D9) (continuação)</t>
  </si>
  <si>
    <t>Previsão: CUSTO TOTAL SEM GEE / (R$ x 10³) ·  C!</t>
  </si>
  <si>
    <t>Célula: C5</t>
  </si>
  <si>
    <t>Previsão: CUSTO TOTAL SEM GEE / (R$ x 10³) ·  C! (continuação)</t>
  </si>
  <si>
    <t>Previsão: CUSTO TOTAL SEM GEE / (R$ x 10³) ·  C1</t>
  </si>
  <si>
    <t>Célula: C6</t>
  </si>
  <si>
    <t>O intervalo inteiro  de 21,73 a 34,90</t>
  </si>
  <si>
    <t>O caso base é 27,71</t>
  </si>
  <si>
    <t>Previsão: CUSTO TOTAL SEM GEE / (R$ x 10³) ·  C1 (continuação)</t>
  </si>
  <si>
    <t>Previsão: CUSTO TOTAL SEM GEE / (R$ x 10³) ·  C1 (C7)</t>
  </si>
  <si>
    <t>Célula: C7</t>
  </si>
  <si>
    <t>O intervalo inteiro  de 16,95 a 24,43</t>
  </si>
  <si>
    <t>O caso base é 19,12</t>
  </si>
  <si>
    <t>Previsão: CUSTO TOTAL SEM GEE / (R$ x 10³) ·  C1 (C7) (continuação)</t>
  </si>
  <si>
    <t>Previsão: CUSTO TOTAL SEM GEE / (R$ x 10³) · C1</t>
  </si>
  <si>
    <t>Célula: C8</t>
  </si>
  <si>
    <t>O intervalo inteiro  de 17,06 a 24,89</t>
  </si>
  <si>
    <t>O caso base é 19,46</t>
  </si>
  <si>
    <t>Previsão: CUSTO TOTAL SEM GEE / (R$ x 10³) · C1 (continuação)</t>
  </si>
  <si>
    <t>Previsão: CUSTO TOTAL SEM GEE / (R$ x 10³) · C1 (C10)</t>
  </si>
  <si>
    <t>Célula: C10</t>
  </si>
  <si>
    <t>Previsão: CUSTO TOTAL SEM GEE / (R$ x 10³) · C1 (C10) (continuação)</t>
  </si>
  <si>
    <t>Previsão: CUSTO TOTAL SEM GEE / (R$ x 10³) · C1 (C9)</t>
  </si>
  <si>
    <t>Célula: C9</t>
  </si>
  <si>
    <t>Previsão: CUSTO TOTAL SEM GEE / (R$ x 10³) · C1 (C9) (continuação)</t>
  </si>
  <si>
    <t>Fim de Previsões</t>
  </si>
  <si>
    <t>Pressuposto: Anos de Vida Útil ·  SAS-C</t>
  </si>
  <si>
    <t>Triangular distribuição com parâmetros:</t>
  </si>
  <si>
    <t>Mais provável</t>
  </si>
  <si>
    <t>Pressuposto: Anos de Vida Útil · ASBC PP</t>
  </si>
  <si>
    <t>Pressuposto: Anos de Vida Útil · ASBC PVC</t>
  </si>
  <si>
    <t>Pressuposto: Anos de Vida Útil · ASHP</t>
  </si>
  <si>
    <t>Pressuposto: Anos de Vida Útil · ChE</t>
  </si>
  <si>
    <t>Pressuposto: Anos de Vida Útil · SHPS</t>
  </si>
  <si>
    <t>Pressuposto: Aquisição ANO 0 · 5</t>
  </si>
  <si>
    <t>Normal distribuição com parâmetros:</t>
  </si>
  <si>
    <t>Pressuposto: Aquisição ANO 0 · ASBC PP</t>
  </si>
  <si>
    <t>Pressuposto: Aquisição ANO 0 · ASBC PVC</t>
  </si>
  <si>
    <t>Pressuposto: Aquisição ANO 0 · ASHP</t>
  </si>
  <si>
    <t>Pressuposto: Aquisição ANO 0 · ChE</t>
  </si>
  <si>
    <t>Pressuposto: Aquisição ANO 0 · SHPS</t>
  </si>
  <si>
    <t>Pressuposto: Instalação - ASHP</t>
  </si>
  <si>
    <t>Pressuposto: Instalação ASBC PP</t>
  </si>
  <si>
    <t>Pressuposto: Instalação ASBC PVC</t>
  </si>
  <si>
    <t>Pressuposto: Instalação ChE</t>
  </si>
  <si>
    <t>Pressuposto: INstalação SAS C</t>
  </si>
  <si>
    <t>Pressuposto: Instalação SHPS</t>
  </si>
  <si>
    <t>Pressuposto: MANUTEÇÃO DO SISTEMA · ASBC PP</t>
  </si>
  <si>
    <t>Pressuposto: MANUTEÇÃO DO SISTEMA · ASBC PVC</t>
  </si>
  <si>
    <t>Pressuposto: MANUTEÇÃO DO SISTEMA · ASHP</t>
  </si>
  <si>
    <t>Pressuposto: MANUTEÇÃO DO SISTEMA · ChE</t>
  </si>
  <si>
    <t>Pressuposto: MANUTEÇÃO DO SISTEMA · SAS C</t>
  </si>
  <si>
    <t>Pressuposto: MANUTEÇÃO DO SISTEMA · SHPS</t>
  </si>
  <si>
    <t>Planilha: [SMC no Excel (Oracle Crystal Ball).xlsx]Memória 2 - NE-BA</t>
  </si>
  <si>
    <t>Pressuposto: 3a · 1</t>
  </si>
  <si>
    <t>Pressuposto: 3a · 2</t>
  </si>
  <si>
    <t>Pressuposto: 3b · 1</t>
  </si>
  <si>
    <t>Pressuposto: 3b · 2</t>
  </si>
  <si>
    <t>Pressuposto: 4a · 1</t>
  </si>
  <si>
    <t>Pressuposto: 4a · 2</t>
  </si>
  <si>
    <t>Pressuposto: 4b · 1</t>
  </si>
  <si>
    <t>Célula: C11</t>
  </si>
  <si>
    <t>Pressuposto: 4b · 2</t>
  </si>
  <si>
    <t>Célula: D11</t>
  </si>
  <si>
    <t>Pressuposto: C7</t>
  </si>
  <si>
    <t>Pressuposto: Comprimento da Tubulação ASBC - PP</t>
  </si>
  <si>
    <t>Uniforme distribuição com parâmetros:</t>
  </si>
  <si>
    <t>Pressuposto: Comprimento da Tubulação ASBC - PVC</t>
  </si>
  <si>
    <t>Pressuposto: Comprimento da Tubulação Equivalente - ChE</t>
  </si>
  <si>
    <t>Rilton Primo:
Desperdpico de 1L convertido em comprimento de tubulação.</t>
  </si>
  <si>
    <t>Pressuposto: Comprimento da Tubulação SAS C</t>
  </si>
  <si>
    <t>Pressuposto: Consumo Mensal de Energia - ASBC PP</t>
  </si>
  <si>
    <t>Célula: T9</t>
  </si>
  <si>
    <t>Pressuposto: Consumo Mensal de Energia - ASBC PVC</t>
  </si>
  <si>
    <t>Célula: T8</t>
  </si>
  <si>
    <t>Pressuposto: Consumo Mensal de Energia - ASHP</t>
  </si>
  <si>
    <t>Célula: T11</t>
  </si>
  <si>
    <t xml:space="preserve">Pressuposto: Consumo Mensal de Energia - ChE </t>
  </si>
  <si>
    <t>Célula: T6</t>
  </si>
  <si>
    <t>Pressuposto: Consumo Mensal de Energia - HSPS</t>
  </si>
  <si>
    <t>Célula: T10</t>
  </si>
  <si>
    <t>Pressuposto: Consumo Mensal de Energia - SAS C</t>
  </si>
  <si>
    <t>Célula: T7</t>
  </si>
  <si>
    <t>Pressuposto: D6</t>
  </si>
  <si>
    <t>Pressuposto: D7</t>
  </si>
  <si>
    <t>Pressuposto: Qtde de Pessoas</t>
  </si>
  <si>
    <t>Fim de Pressupostos</t>
  </si>
  <si>
    <t>Fim de Gráficos de Sensibilidade</t>
  </si>
  <si>
    <t>CB_Block_7.3.0.0:1</t>
  </si>
  <si>
    <t>㜸〱敤㕣㝤㜰㕣搵㜵摦扢搲慥昶慤㈴㑢晥挶㝣㉥搸㠰㐱㡥戰㡣捤㘷ㅣ㈳㑢晥〲摢ㄲ㐸㌶㐹㥢㡣㜸搲扥㘷㉤摥て昱摥㤳㙤ㄱ愶㌱㈱㘹㌳㘹ㅡ㔲㥡愶㠱㤲㥡〰㘹㥡㤹㑥摡昴㈳㠵㌶搳愶㑤㘷摡改㤰㤹晥㤱晥搱㤹㑥ぢ㑣㠷㜴愶㈹㜵㑢摡㐲㐲愰扦摦戹昷敤扥摤昵㍥㡢〵㕡搱敡搹敦散㝤攷㥥㝢摦晤㌸昷㥣㜳捦戹㑦〹㤵㐸㈴摥挴挵㕦㕥㥤㑣㕣㍣戱攰〷㑥㘹㜰愴㔲㉣㍡㌳㐱愱㔲昶〷㠷㍤捦㕥㌸㔸昰㠳づ㄰愴愷ち挸昷㔳㔳㝥攱㝥㈷㌳㜵挲昱㝣㄰愵ㄲ㠹㑣挶㑡㈲㥦㤵昰敥てㅦ㉣㤶敡改〴㤸ㅣ搹㍤㌶㝤㉦㙡㥤〸㉡㥥戳㈵㜷㔴㤷摤㌹㌴㌴㌸㌴戸晤挶愱ㅢ〶户㙥挹㡤捣ㄷ㠳㜹捦搹㔹㜶收〳捦㉥㙥挹㡤捦㑦ㄷぢ㌳㜷㌸ぢ㤳㤵攳㑥㜹愷㌳扤昵晡㘹㝢晢㑤㐳摢㜷散㜰㙦扥昹愶ㅥ扣㍡㜱㜸㘴昷戸攷戸晥㍢㔴㘷㡡㑤摥㍥敡捣ㄴ搸㌷挷昱ち攵㘳㠳㈳扢昱㍦搲㝥㍣摤㌸㌸㌱敢㌸〱㕦敤㜸㑥㜹挶昱㉤ㄴ散㉥つ晢晥㝣㘹㡥㠳㘷㤵昶愲慢㌳戶ㅦ愴㑡㈳㑥戱㘸㤵挲㕡㌳愵㌱㡣㕤搱㕥攸㈹㑤㌸㘵扦㄰ㄴ㑥ㄴ㠲㠵㜴㘹ㄲㄵ攵㝢㑢㐷㝣攷㉥扢㝣捣㌹㙣㤷㥣㔴㘹摦㝣㈱摦愹慦㐴挷搵㘱ㄵ搱㠶㐹昷〷㠷晤搲挸慣敤㐹㡢㝣づ㑣っ敤㕥㙦愶㥥㜶㘳敢㝡搹㜴㜹〳敢扣戲㌵ㅤ㜲㡥摡㕥㤵㜲愰㌵愵改㝣㝤ぢ慥㙢㑤ㅦㄹ愳晡㌲搷戴㉥㈳㐳㔹㑦慤扡つ㝦换㠸愲㌳㔶㥡愰㡢㈰㐳挰〹戴戲〴摤〴㍤〰慡昳ㄵ慣㤲㘸㐱㘶㈵愷散攴搴㜴㜲㙡㈶㌹㤵㑦㑥㌹挹㈹㌷㌹㜵㉣㌹㌵㥢㥣㉡㈴愷敥㑤㑥ㅤ〷㑤㜸㘵扡扡㤲收㍡晥昴ㅢ摢㥦改㝡㘸晦㤹敢昷扣昰摡挶㤷㕦敡㔹〱愲㍢㑤愳㐶㍤晢㈴㔸慤挶挵摢〶户昲摦昹㔷〵ㄶ㠵扢挳扤搱ㅤㅡ捡敦搸㙡㕦㙦愷搸慤㤸挹慦㘳㤴㝥搰昶戸㜷ㄷ捡昹捡㐹㤹扢㡢㜷摢扥㔳ㅢ戸〱㤳户扢㌲㕦捥晢ㄷ㥤㍢㜳㈲戰〳攷挲挶扣㕡㈵㑤挵㈶戰慣ㅣ㕦摥㜷㘹㘳戱愳㜶㜱摥ㄹ㍥㔵搰搹㤷㌴㘴㤷挶扤捡㜴敢摣扤㥥㜳㕦㌵户愹㐵挳㄰㙡㈷愴敥愶㕥敡㉣摤慥摣挸㙣挵㜷捡搲扣㠱搲㜸㘱收戸攳㑤㌸ㄴ㠹㑥㕥扡扡㤶㔹㘶搵て㡣㤵搱㔱慣搶晣ㄵ㔱慣扢攷㔴㠰挵散攴搱摥㌹挷ぢㄶ㈶敤改愲戳慥㡥㐴扦ㄳㄹㅢ敡搰㝢㉢㌳昳晥㐸愵ㅣ㜸㤵㘲㝤捥㜰晥㠴つ㐹㤳㍦㔴挹㍢㥤㥤〹ㄱち㄰戸ㅤㅤ㑡㈵慥㙤扤ㄶ㘴㈲㈲㔳捣㠵㝣㐱㍤摢つ摥㠵摥愱ㄷ㐵㠷㍣㤹摣㜴㥥捡搸㕥㤱㌱㌱㉢㌰搲㈷敡て扥㜴昳㜹慡慤捥摣扢㑢㥣㑣慥㌶扤摦㜳挲㈹〷晢敤㜲扥攸㜸戱摡㑦戱㐵㔶ㅦ㐰敡㉣〴㐲换搱愳慡㔳愷搴㐲敡㘴㈱ㅦ捣愶㘷㥤挲戱搹〰㌸㘸挸㑣㠶㐳摢㜴㔹㉢㠱戲㔶ㄱ慣〶挸㘶ㄳ改㌵㈴㑡㘷㜱㈵㔲㤴㑥㌱㙢戹㑥㤰戳㕣摤㕡敥㜱昷ㄶ㡡㠱愳㠵㜲㥦㡢ㄹ搱㕡㑤愶慦㤷㉣敡搹㌳㕡㘱慣㜱㐷挰愵㜶愱ㅣ㉣搴搶㙤搳㉡搱㑣戴㉣ぢ㤶㥣㉣愰㈸愸㤷〷㌱㙢つ㑣搳㈰つ攲㠹㈳㑣挴㘵㄰愳搹㔱㜳㍤㤳㤱㍥㐶㐶㠰㍥捡㠴愴摥摡㕡㐶㤰搹㥢㤹㤴㠵㕡慥挷㘵㘹㜶㉥㕢㕥㑢戳戵ㄸ㌸㙢ㅤ挱㝡㠲ぢ〸㌶〰愸㤷㈰攱㈸攵㤰慥扦慣㡢昰㙣㕤㑣㜰〹〰攴㤳㐵㤹㘳㐴ㄵ㙤愸挵搸㤱愴敢㠵㥤㉣㐶戱ㄶ㐵戴㡣慢㜶㘶㙦㐹㈶摡㔸㥤㑢㐳搷㜶㡡㡥扤慡㌵㙦㐶扢㐳㡥㡣㈱㡤昶昵㍣愴搱㠱㈰㘹㥢㝡敢㌲ㄴ戵㜲〴㤷〳㘴慤㉢〸愱㕣㘸昰㉥捥愲愷㐹昹㥥㌰㡢戴㌱搴愶㠲㌷㡣捣㉤㐰㡣㤰㙢摡扥㉣摢搰㌴〷〷摣昷扣つ扤愵昵晡㌶㤳摥愰㌷㤷昵づ晤㐵㙦搱㡡摥㠸攵愵晥慥愵㡥戹ㄲ搹搶㔵〴㔷〳㌴攸ㄸ敥扥摦慡愷㐰捣攲㔲㘴收㔶搱敢㈲㔶敥攴挲㥣㈳ㅡ愸挷㥤戴扤㘳㑥〰て挶㠱㔱搸挲ㄵ捦㜳㡡搸搴收〵挱晤换晡㝡愴扦搷慢㤴㠸㕦戶㤱晤昷㠴㘲攸散㑣㜶㈴ㅡ㙣攴ㄸ㕢㌳攲㜳㡡㜰づ㜵昰昵慤㠵㐴愴㔰㍤㝢戱㕣晣晥㜲㔹㤲戴㈱㐹慥挱戰㕡搷〲㐰㑡愸扦㘹㈹㔱戶㤰散㝤㐲㔶㙦戱搲挳ㄷ戳㍢㘹昰㈱㌶挹㤱㙥敤戰摤つ晦㠱摦㕢㥡㈸㤴慡挲愲扢㌴敥㜸㌳昰㉤ㄴ㡡㑥㔶扢㘵㈹㙡㤶㘵挵㝢㐴㔶㜴㜴㌴敤愷㘳晣㙢挲㈷つ㔲㈲㜶戵挷㘶挶散挵㙢㑣㐵㌷㈴㠵㑡㡣㙢愸㉡㠱挸㜹愴㕤ㄶ㌱㙤㠸㤸敢㌰㜰搶㔶㠲㈱㠲㙤〰愹敦㐲搲㉣㜶攰ㄹづ敢㍡㐱㤷昶搴㔴㈲挳㘹㄰ㄷ攱㜳㉤㠵搵づ扥收〶㠲ㅢ〱ㅡ捣ㅦ㍡㈰㘳ㄸ㔱愶㍣挲㠸ㄲ挶㜰㡦ㄶ㥣㤳攴㠱ㄵ㉥〲㑢㈳昳㝥㔰㈹㌱戲搴敢㡥㔶づ㔷㠲搱㠲㍦㠷㐸搴㙡搷㈴敥㥥㜵捡攰㉥て戶㑦〳慥㌲㌷攷攴㉤㜷愲㌲て搱㜶㘰㜴㈹㙣捣㌱ㅣ戰㈵㘵㙦㥥㔴戸摡摢ㅦ愳ち㠵㤱ㄶ㝦㉢扤戱㡢昲㝥㜳搳搷㔷ㅢ搱挹㐲㔰㜴扡㕤扤攸㤸捥戸ㄸ㐵㐴づ昲㕤敥攴慣攷㌸愳扤敥㍥慦㤰㉦ㄶ捡づ㈷〳㌶㈶㠳㜵〷㥤㘳㠸ㄲ㡣㔷ㄸ〳慣㤴㝢摤㐹捦㉥晢㜳㌶〳㡡ぢ慢敡㥥㈴㉣㤲㜲㜷ㄷ捡㍥㕥㈳戳挸㜴㥦㍢㌱㕢㌹㠹㠸敤㝣愹扣捦㥥昳㤷挴慣㤰改昵㈵㔳愳㤲㉡㤹㔴㤹㘴愶摤昹㐹摦㡣摡搶㠲㐱〳慦㌰㍤㕦昸捥㔷扦昳㔴㈵㜷戸攲㤵散愲挴㥢戹㉡㍢〹㘴ㄶㄳ㈹㝡搳㘳昴㍡㉤㝥ㄳ扤愱〵捦搶昶㈰慥㔴㐵㜶挴捡㘷慥㘱敢ㄶ㤶戹ㄵ攰昶㝤㐷づ搴㘲㜶㙦㉢㥡㥤愲晦㍦㐶晡ぢ挳㔴㐳㈴昴摥慤搰㑣㐴ㅣ㜹ち㙢ㄳ扣挰愷㐶挶捣扡㐲㐳扥㕣㔱㑢敥㐵㡣愹挷㍤㘸㑦㍢㐵㐴慡㑢㜶戰㐲㍦搰挰挵搰晡㈶㙦愴㔲㉡搹㘴㍡㌲散挴㡣㑤摥ㅥ㥥て㉡㠷ち㘵换〵㄰捥㌴㈸晢ㄴ㔰昶㈹㐱昵戸㜷㌱㘸㈸㘹搶㔵㌹㘶㝢㠵㘰戶㔴㤸挹昰㠱㠱扤㈵挱慤㔸晥㤴挹攱ㄵ㑡㤳㕣㠳㥤㝦〴挶㥣㍦㠸改ㅥ㠴㠴攵搰㜱晡挱搳㐹㤵挶㍦搵愶换〹愲㐷㝣愸搶㑥搴㤶㤲㜳ㄳ㄰㐶㜲㥤つ㑦㘷㥣晤ㄸ㌰㔹敢〳挰搲㙢挷㤹㡦㘱ㄳ昸っ㈳㉡㠰づ昰戴㝢愴㕣〸㌰㠳㥣戵扤㠵㘰搴挷戴〳㈰㈹㥢摦ぢ㘵㘶㈳㠵〶慡㍡攳戲收慣㍡㈵㜲㘹㜳㝥㔴慢㙣㍡㐷戶搶㌷ㄱ㌵㜳㍥㈲搱㍢攷㘸攳㔲㔲㐴㑡搴㝡愸㡢㔴㥣㔳戵㌶敥㤴㈴㙦㐳㙤〹摦㈴慣摢㔰ぢ慥慡〶愳㐷㍦㥥㍤㈲昱ㅣ㕡〸㔹㙡㌱㡤敢㌵〱挳〳㌸㤴㤲㜷戲收〹㙢㝣㠵㐹㡥捤〷㜵㌹昶愹搵㈶㘷戸㔸ㅣ㉢㐳㐴捦搸㕥㝥㠹㉣㙢昴㑤敢ㅦ㔹愱敤摡〶愸〵㔷㘴㌱ㅡ㈵挳愰㐹㡣㤷ㄸ换㄰㡢㉢ㄲ㙦愵敤搶换愱慥愲㌳㝣㍡攴搸㘵㤹㠱㠹㈰㍦敡㥣㄰㈳慤㘶攷慦㤶〲搵扤愴挸㔲换ㅤ㥥昶愱昰〳捡㜲㤳㤲〵㙥戹㜷搱㘹㠵㈳づ㄰扤㈶㌵㍥ㄳ㈰昰㕢慤㠰晢㠶愵㌳㍢ㄸㄱㅤ㔸愱敤㐶㈹㥡㡥㘱摣晡㑥㜰敤戴㌹愳㄰愶慥㕣㉦敦㔲㡦㍤捡敢㙢扢ㄲ㘱挲㤸㠱っ㠶挵㔸㄰㤸摣㘸摣㤲慢㘸㜵ㄸ㑥搷㤲㑤㠴㔶㑦㠸愳㤹搱㑢㠳搰ぢ㜰挶㠷㤱慥㍥㉥㥢㈲㑥挱〵〵㘸搴攲挲ち昷㐰㜹愶㌸㥦㜷㐴ㅤ㠷戲㕡戴昲㤲㤸㉦㌹㈰愸㔷㔳捣戸㤸㐱㌹㠰㡤ㄶ扢捣㐹㙡摦㉡户㠶㔱㕣㠴ㅣ敡搰搶㌹挳㤳㌱㑥㍢〹㤷㌵㥤㘲㘰㌸㘷㔵敤㜸㠳ㅣ慤㠳㐸㙢㐲㔱㤶ㅤ挴㘹扤㙡㡣㔹㔶㕢㠴散㘰攵㘰㠵ㄶ㝤〴戵扦愰㔱㑢㘲㡥搰㑦㉤昰搲㘹ㄸ㈴㙤慥づ㔶〲㘹㈷㍦㠹戳ㅦ㌳扦扢㡣㘹慤ㄸ〱收ㅥ㈹㤱ㅥ〱搸㌴㜲㘴㘲㜲㉣㌷㌹㌶㌹㝣㌰㌷㌲㜶㈸户㙦捦㥥摣㜵戹捤㜷㙤捡㥤捡つ㙤晤戳摦扤㈶㌷㌲挴摤㔵㠲搶㜹戲㘶愲㉢〶㤱㘹愶㕢愳〰㡡搱㘴㕡扦搰㘲摡ㅡ摡㡢㜴扣㌵戴てㄴ戴㠶ㄸ摢㡣〹戶㐶攳戲っ㜷慥㠶敦ㅦ㌳㡣愵挷㍤昹㘴㠵㥢㡡㌵㜲挶㉣㍣收㌸㔰挲㙥慡攲慤㙢㐰㡥摢〱㑥搲㤴㌷㌴愰㠷昳㜹摡挷㜰昵㉤〹ㄶ挰㈹㄰㙤扦慥㘹㌸摦㈵㝤愲㌱戸戱㈱挳㥣㍢摣㌶㍡戸摦づ㘶㘶㈷㠲〵㝤〶慣㑤晥㔱愹㘷攰摡㌸攷摢㘹㘴㜷㤶㜹愶昵〴挷㍥㝢扣㕣㌹㔹㤶㜶愵㝣ㅥ㈰〴㤷攰㌴㘶ㄷㅢ㤹㑤扣㠹㝦㜲㈵ㄳ愹㍦㐰㡤㡢㘹㌶㉢愸昹㕡㔸㡦㕣㔹敢㜶晣㤲㔷㜲昸㡤攱ㄵㄸ晣搵㐳〸攴㤵㌵つ扣㈲㤲㘳㤹㔹捡挷摥㈹㘶㐹愸摦挷搴㤲㘱㌰攱攱㜹㤳㘴㐲晤ㅥㅥ㌸改㤸〳㑣㥣㜵㠸㄰搳㜷㌹㝥㘳愶㑦愴扦㌹㌵挲㌳㈶晦㜷㘶㉡㕣搵攷㕣㔶晦ㄳ㡢晡㜷㌰ㄹ㌲㑤㤸㤳敡扡㔴摦愸㥦愶㜱㍤㑤㡡愷㑢㘴㉤摦㠹㐴㜸愵ㄸ昵㝤㑢昱㜵昶㙢㜹攷晡慥㥦㈳晥㕦摣戹㑥ㄸ收㄰攳づㄱ扣㉢昱㉣戶〵㉣㌶搵搱㘴㌲昰㑣㠰㤸っ㤳㐸㈸ㅥづ搰㈶㠳㜱愰ㅣ〵㈲搶㘴㄰晦㉥㐳㠶㌱ㄶ㘴㈴㠲ㅢ昱㠷㜰敢戶慥㐴攷摡㝥㥣攷㜵㝣ㅣㄳ㠰〲昳㐷攰捥㕡摦㡣ㅥ户㍤扢戴㐱昰晢㍣〷㡡捤㥢挴〱㜱㈹挲ㄲㄷ㥥㌳㐷ち㥤挳挹ㄱ㍡敦㤷ㅤ㌱㡢㍢ㄶ㡦㤹搲㤷㡥ち愸㡣㑡扦つㄷ㡢攲㠶㈳昱搱㌵㕦摦昷挲晤㥦搸挵㐳㜰㠶㔷㔳㡣㍡户㜳ㄲ㠰㜶〵㘲挵㤱昳㈷㙢昹扤捦㈱㝣昹㔴㤸㉢㍡扢㙤㑦㉣㈲摦㉡㠵㐹捤㜸ㄱ挶搴捣户ㄴ捣㑤ㅣ愷搰收收㘰㠳慦㔴扥㤷ㄲ摦攲㘰愴攱攲っっ愳㤱慡愵㌲㙢搳昲㑣㝤つ敡攸㉤㌶愴摥㘲攴㜶㤵㤷㔲扦ㄱ敡㍢㡤㐸㈴㜶㐰愳改㍤愸攲㘹㠲㔰㑡㈱慣㐱づ㠹㙥㙣㜸捥㐰愴搴㠷㤰㐸㌱㝣ㄸㄳ戰㙢㡣ㅣ搳㤱戰㉣〴㥣敡㔹挲㌶扦㡤挱㈸㔲㠳昰戳㤸户戱昸改㌷〸㔵ㄳ㈳挰㘲搳晣ㄴㄲ戲㤱㈱㘲㈸挴搶㔹㍡摣攵㉥摡㡦挵㤷昴㤶㜴㍣㑦㉦散㔴㠹㑥扡㙣㘹㑦㜹ㅥ〷㑡愰㘷搲愲㌰捡慢㠸挶收㔴㐲㝦㥡㌴慢㔱㠴㝤㍡㔹㉤搴㙤戲愰戳捡ㅢ戰㐳㐵㑣㤱ㅦ㈰㌱㝦愰㔶昵摡挶ㅣ敡戸㜲ㄷ㍡挸ㅢ昶搷愵㌱ぢㅢ㙦攵㡡㠱㠴㕤ㄴ㔵㐶㥦㍡晦㌰㡡戰搳〹㘵搵㤲昲慣ㄸ晡づ㔷㔶㐷戲㐹晦㌳㈸㉥㉢敢㈳㉣捤攸㜸㥤晥㥦〲攲扣晡㕦㌱㜰㈷ㄳ㜹㡦㐹昰㈱挵攰换㜹攳㍤ㅣㄱ戸挴ㄱ昹㤱㑤戲㈵㐹㐶搲㜵㙡〲摦挴敡㙣㤱攰㜰㤸㜵㌶㥥戸愸㤶愵㙤摢摤㔲〰㌲戰㤴㍡〳ㄱ搴戲㝣扤摣ち㜷扡改㘹ㄴ㕣㜳愸㌰攳㔵晣㡡ㅢ攴㈶㄰㑢捥昱㤳㌶ㄷ㌶捦戰晡㔲愳㔰摢㐸愱挶愸㤲っ㐸ㅥ〹㝥㙤挴扢挷〱㌸㍣〶㌱㝥搸〹摥愹昰收㙤愸㜳㜱㠱ㄱ㌶愱㍦ㄲ慤愲捥昰㔷扡㜷捥摢㐵㝣㈷㍢〶搷㘹㐰搴㤲㔰㠱摡㠱摤㜸ㅣ㠴㐳㠷〳㘱㜷挰㘳攴ㄴ〷ㄱ㙢㤳㉥晣昴㐷㌸慥㡤㘳㔰㑦㙢晡收㤳戲㍤ㄷ㕥㌶昵ㄸ㘶㝡㜱㙦愹㘷㈴扥㤳㥦㍦㘷慤㘳㠴搸㜲て攳㜷昱晥㕥搶戶ㅡ摣㙦扥ㅥ愷慢㙣愰〸〷摢㈲〲敡戳㈸慡㐶〹㜰㕢〵㤳㘰㘳ㄴ㝤㠱㕣愰敡ぢ攸搶ㄹ摣㐸㈷搲挷〱㕡昳晡攷㐱愶晤ち㈴挶㈵扣扥て〹愹扦㠴〴㤹㡣户扡㍤挴㤶愳㔸㍡ㅤ㠴戶ㄲ挵㜲㡦㉢搸戹〸戶㍦ㄴ晦㡡㍢㥡摢㜰㘷搵挳㘸〰愷㐱て愷㐷ㅣ㜶㌸戲㜳㐱摡ち㑢㈰㥤㔰摣戹㐸〷㍦㠳〲㘷㜰ㄳ㥢㥥〷㘸摤挱㑦㠳慣戹㠳戴㌹愴㜹搱晡晢㐳㥤㘵㥤㐲戶戵㐰㜰㍦挱㐷〱晡㈸㠴㈹搹搲㍡〲昲散㉥愴㜱晤戵昹㝤㝥搷㜷㥦攳昵㠳㕤㑡挴㉥戲敡ㅢ㍦〵㡣㌴晥愱㘸攳㝦〶搸搶㡤㝦昰㕣㡤敦扦〷㘵搸ㄲ敢㌴㐰㙦㐷㍦〵ㄲ晤㌸搶㠳〴ㅦ㈷㜸㠸攰ㄳ〴㥦㈴昸㔹㠲㥦〳挸慡㘳㠰搲昳㑦㈱挱㐱ㄷ搶ㄱ慥挲㐳㕤㤳晢挹㕤昲愲㑦㈳㠱ㄷ㤱ㅢ攴㐵㍦㑦搲捦㄰晣〲挱㘷〹ㅥ㈶昸ㅣ挱㉦〲㘴晢挹㈴㐲晣〸㜱扦㐴昰㜹㠲㕦㈶昸〲挱慦㄰㝣ㄱ㈰摢㑦摥ㄱ攲㐷㠹㝢㡣攰㔷〹ㅥ㈷昸ㄲ挱慦ㄱ㥣〱挸昶㤳愵㠴昸〹攲扥㑣昰㈴挱㔳〴㑦ㄳ㝣㠵攰搷〱戲㡡ㅣ㈵晤晤㉡ㄲ㘱㝦㔳㥣攰㤸㑦戰挴摣攴㜱㔵扥㈶慤晤摣㘹㙤㘴㘴㑡挶挱扤㈴㠴㉡扡㐴攳慤愵㠶㑣户㜹摡㐲㝤㌰攴扣晤晢昵㌲㠳昱㙥㘲㝦攰㝣〹㌲㈹㉥㄰づ愴扡㍢㈴晥挶㌷㙢㕥㉦㘴攰挲昲搰挴㕣㐸㐲㝣㌴㈴摥㠶㙦攷㠴〶㌵敢敢昹㤰㤸ぢ㑥㠸㡦㠴挴晦扣㙤㐳㤵㌸㕣㘸扡收搴㘹㄰挷㙣ㅤ㘴㌳ㄵ昹㡥扥て攴㈹㤷收㐸户慢搱㔴㌹ㄲ挲㉦㡡㐱搲㠳㠳㌹ㅥ扥㘴㍦㠸ㄳ㘸㌸㡥〳敤愴晦愰挵〱㥣㑣ㅢ戵〳ㅢㅦ慡㥦㐰搰摦戳攴㠹㠵搳敥㤸〷㐴㤷㝢挰挷ㄶ㌵扦愴㔸〴搶㔵愷ㅥ摦昳挴㍢㘲㉣昱摡㜸㠴挱捡㈴捦昳戴愷㜵搳扦㠹〹㔸慢て愵攵昲㔰㝡戵愳㙡㥤㙡㈲㥣敦搳愷㙢㥣㘴㝤ㅤ㈵搲扦〵搰㠱㈸㤵慣㘶㠰慣昵摢挰攸㈸ㄸ㑦㥣㈷㔲て〲摣摡摡づ攷㌶㍢晣㕢〴㠸扦搶晤搱㠱㍤昸㈳〲ぢㅣ愶づ晣つ㤵㤴㙣ㅡ㍡㤳户戴㔷ㄷ㌹㈲挵昶昰㍥㡣づ扤㡤㝡㈸戹㙡㤱ㅡ搶㐸ㄱ㤶㔵ㅦ〷㘴㜷搵㈱搴捦㜷慣ㄴ昴㐳㈱晡愰㐱慦ㄳ㌴ㄵ㠱㔰摦㘱搰㍣㤲㤱㔵㥦っ搱户ㅢ昴㘶㐱㔳㔹〸昵〱㠳愶㉢㌰慢愸㍥〴つ㠱㈰慦愴づ捤昶㝦ち㔰㜴挴戳㐸㔸㝦㐸昰㐷捣㔰搴ㄹ愷㜱愷扦〵戰〶㐳㡡扦昱攲攷昲㑥㙥捥㜳㑥ㄴ㝣㥣㑣㑣慡ㄱ㔴㈵捡㌹扡扣慤㍦㘶愹㍦〱攸㐰愴㐲〹昳㜲扡扦つ㑣㘴扡ㄵ㤵㤰㌴攸〳愶㐱㝡㘸愸㤶〴扤搳愰昵搰㔰㔱〹晡晤〶慤㠷㠶慡㑢搰户ㅡ戴ㅥ㥡㠷㐳昴㉤〶慤㠷㠶敡㑤愸㙦㌶㘸㍤㌴㔴㜸㠲扥挹愰㘵㘸ㄴㄵ㥦愰㙦㌴㘸摤㐰慡㐲㐱摦㘰搰扡㠱㔴㡥㠲摥㘱搰扡㠱㔴㤷㠲摥㙥搰扡㠱㔴愰㠲扥摥愰㜵〳愹㔲〵扤捤愰㜵〳扦ㄸ愲㠷っ㥡つ捣愴〱㜰扤晡愶㝡ㄴ㍦㔲㙣慢挹搷㉤愵ㅥㄶ昴㜵〶慤㕢㑡捤㉣攸㐱㠳搶㉤愵慥ㄶ昴晢っ㕡户㤴摡㕢搰㕢っ㕡户㤴晡㕣搰〳〶慤㕢㑡つ㉦攸㙢つ㕡て攵ㄳ㈱晡ㅡ㠳搶つ晣㜲㠸摥㙣搰扡㠱㑦㠶攸慢つ㕡㌷昰愹㄰㝤㤵㐱敢〶㍥ㅤ愲慦㌴㘸摤挰慦㠴攸㑤〶慤ㅢ㐸慢㐲ㅡ戸搱愰愵㠱晤戴㉥㘴ㄹ晣㍤ㄲ搶㍦㄰㍣て㤰㑤㔱㜶㉤㕡戴㉡㄰户戹㉦㜸〱㐵ㄵ㈵㈲敢戰㕥㈴㌰户㝡ㄶ〹㘹昲㈵愶挹敦〷㈲㤳㑣㉢慥㔶挹戸搸㘴搰㍥捤挰ㄳ挴ㄵ㉣ㄹㄷ㤹㡣㕤㐰㔸㉦〱㈸㉥㑥昶挹晡㍥㥦扥㑤挰愷㝦〲攰㑡攵慤㌸〶㔲㝣㝤挳ぢ㌹㉥㤲戱慥攱㠵捦㠷ㄹ㙢愳㉦晣〱戰敡〵〲摣搶扦〰㜰㠸㜹昷戳㠳晤戸慤㤷〹晥㤵攰㉣挱扦ㄱ晣㍢挱㉢〴㍦㈴昸て㠲晦〴攸敤敡㘳ㅦ敥挶㥤㍣愵㘶敥挹摦㜳捦慢㝤㥤戹ぢ㍢㍦㜸㕢捦愳捦晦搵㡢㡦㝣敦挳㍢扦晦晡攳㡦㝦敦ㅦㅦ㜹敥昵㙦㑤敦晣㡢㈷㥦晣昳摢捦㍣昷攲㉡昷㠹攴㌷㕦㍤昸挴〳㐳挷ㅦ戸捦㍤㜲敤扥〷㍥㜴敦㥤㐳攳㉢〷㍡㍡扡扡慥㕥晤㤷ㄷ㙣敥㍦㝤摦㌳敡㑦晦㜶㝤㔹挹戰昰㠵晦〵㔰㙤㉥㠷㐷搸攳㔵㘶扤〶搰㥢散㘳昷摥捤戶昴㠷㈳㘶晤㠸㙦晤㌱挱敢〴㍦〱㔰ㅣ㌸㤹㡢愴ㄹ昲摤㐰㘴攰攸攰㘰㑡㠶㌲ㄹ㌲捥㥣〳挵㈱㤶慣㌷摦搰㍡㐰㉦㐳づ扡愰摦㌰㘸扤っ㌹つ㠲晥㠹㐱敢㘵挸㠹ㄱ昴敢〶慤㤷㈱愷㑡搰㍦㌶㘸扤っ㌹㜹㠲晥㤱㐱敢㘵挸改ㄴ昴㙢〶慤㤷㘱㌸攸ㄶ㍡㠲扦㔳㐵㤰㈵攸〶㔰ㅣ晢〷㜱慢ㅦ㥡㌲㘱㡦㌹ㅦ㤲昱㡡挹㤰ㅥ慦㐰㤹ㄴ㐷㉥收㌳㠷㥡㘵㤴〱愱㈵ㅥ㐹摡㐸捤㕥挹㤵收挸搷㐰㤵㘶㔵ㄵ㔳㜵㐶慥愸愲挴扦昸㔶晤㤱攰㌰㌲㔹攲㡡搶㠶ぢ扤㥤愱ㄱ㤷㔱㡢㈶㌴㍥挹㍥っ〹㉦㘵㔵㔳昲愸挸㕢挲㘴晤愰㈰㤱戲慡㈹㜹㔴㘴㍣愱㔸㠹攷愴㔰㔴㔳昲愸挸㤵㐲戱ちㄴ㘴㉣㘵㔵㔳昲〸摥㌴戲㘷㌵ㄲ㠸㔸ㄹ晡㌵㐸昰㐲㝣㌳㑣挹愳攲晣㑢㡤㙢㤱㘰㤶戲慡㈹㜹㔴㘴づ愱㔸㠷㠴㙥㔵㌵愵㕢㐵捥ㄱ㡡昵㐸攸㔶㔵㔳扡㔵攴ㄳ㤱㠸ㄷ㈰㤱攲挰㉣㘲㔸㐱搵慥愴摦㠰戲㡡愳换㔷㔹ㄷ昲㠹㈳㈹㑦ㄷ昱㠹愳㈶㑦ㄷ昳㐹挶ち㙦慢㙥敤㘹㐵㉡㡥㤴搰㕣㑡ㅡ㡥㡡㍣㕤挶㈷㡥㠰㍣攵昸挴摥捡搳攵㝣㘲ㅦ昱㍦㘱㕤㐱㠸㡢㍦㑡㥡㠴㐴昵ㅤ㤲㈳㑤㙢挲㑡ㄳ㥢戰搲㔴㘲㌷㤹ㄷ㐸扤搲㌸㘲慦㌴㙦㐳㍡愱愴㤱㑤㔸㘹㙣ㄳ㔶ㅡ㑤散㔵㤱㝡晢挳挶昷昳㙤㈲㤷慦㐶〲ㅥ㡥昰㍤晤㈴㤷㡣捤㤲㤱㘲㝥㡣ㅣ搰㘷㤲戹戸攸戲晦㝦ㄵ愷戸〶㈳㤳搵㑢愷㤶搴㙢㠷㘳挷㠱戳慥慤搱搴㤲㐲搳挷㌲昸㥦㌰挶攸搹㕤㝤愴愸挳㜴晦㌷㡤㝦㕣㙣</t>
  </si>
  <si>
    <r>
      <rPr>
        <b/>
        <sz val="8"/>
        <rFont val="MS Sans Serif"/>
      </rPr>
      <t>APÊNDICE B</t>
    </r>
    <r>
      <rPr>
        <sz val="8"/>
        <rFont val="MS Sans Serif"/>
      </rPr>
      <t xml:space="preserve"> - Programação no Oracle® Crystal Ball das SMC dos Seis Sistemas Analisados. Elemento pós-textual integrante da dissertação de mestrado de Rilton Gonçalo Bonfim Primo, intitulada “Economia e eco-eficiência de sistemas de aquecimento de água para conjuntos verticais na Zona Intertropical: revisão da literatura de experimentos e estimações para o nordeste do Brasil”, defendida e aprovada em 16 de abril de 2018 no Programa de Pós-Graduação em Engenharia Industrial da Escola Politécnica da Universidade Federal da Bahia, como requisito parcial de conclusão do Mestrado Acadêmico em Engenharia Industrial - Desenvolvimento Sustentável de Processos e Produtos. Orientador 1: Prof. Dr. Ricardo de Araújo Kalid. Orientador 2: Prof. Dr. Marcelo de Santana Silva.</t>
    </r>
  </si>
  <si>
    <r>
      <rPr>
        <b/>
        <sz val="9"/>
        <color theme="1"/>
        <rFont val="Times New Roman"/>
        <family val="1"/>
      </rPr>
      <t>APÊNDICE B</t>
    </r>
    <r>
      <rPr>
        <sz val="9"/>
        <color theme="1"/>
        <rFont val="Times New Roman"/>
        <family val="1"/>
      </rPr>
      <t xml:space="preserve"> - Programação no Oracle® Crystal Ball das SMC dos Seis Sistemas Analisados. Elemento pós-textual integrante da dissertação de mestrado de Rilton Gonçalo Bonfim Primo, intitulada “Economia e eco-eficiência de sistemas de aquecimento de água para conjuntos verticais na Zona Intertropical: revisão da literatura de experimentos e estimações para o nordeste do Brasil”, defendida e aprovada em 16 de abril de 2018 no Programa de Pós-Graduação em Engenharia Industrial da Escola Politécnica da Universidade Federal da Bahia, como requisito parcial de conclusão do Mestrado Acadêmico em Engenharia Industrial - Desenvolvimento Sustentável de Processos e Produtos. Orientador 1: Prof. Dr. Ricardo de Araújo Kalid. Orientador 2: Prof. Dr. Marcelo de Santana Silva.</t>
    </r>
  </si>
  <si>
    <t>㜸〱捤㔸捤㙦ㅢ挷ㄵ攷㉥戹㈴㤷愴㘴㌵晥㠰ㅢ摢挹愶㜱㥡愶㤲㔹㈹戶㘲愷㠶搱㠸愴㈵㉢搵㔷㑣摡敥挱〵㌱攴捥㡡ㅢ敤敥㈸戳㑢㐹散愵㤷㥥㝡敤㈹㐵㔱愰攸愱㐰て戹ㄵ〵㜲攸愱㉥㥡㔳㔰愰㝦㐰㝢㈹㕡ㄷ敤挱愷摥晡昱㝢戳㑢㡡愲㈸㝦㐵〵㍣ㄲ㘷㘷收捤扣昹㜸敦晤摥㥢㐹㘹愹㔴敡扦㐸昴愵㤴愱挲昹㝡㉦㡣戸㕦慥ち捦攳敤挸ㄵ㐱㔸㕥㤰㤲昵㔶摣㌰㑡愳㐳戶改㠲ㅥㅡ捤搰晤ㅥ捦㌷㜷戸っ搱挹㐸愵昲㜹㔳〷㥤㤸搰㙦慡㕦㌱㘹㔴㈹㠳慣㔱慤慣户㍥〴搷㝡㈴㈴㥦戱敥挶㘳㙦捣捤㤵攷捡㔷慥捥扤㔳㥥㥤戱慡㕤㉦敡㑡㝥㈳攰摤㐸㌲㙦挶摡攸戶㍣户晤㙤摥㙢㠸㉤ㅥ摣攰慤搹换㉤㜶攵摡摣㤵昹㜹攷摤㜷慦㤵㌰㜵㙡愳㕡戹挵扤㙤昰㍢㉥慥㔹㜰㕤慢㔶㌶㈴㜷㡥㡢愷㐱〷㜱愹挶摢㉥㥤ㄸ攷搲つ㌶换搵ち晥㠷㑥〵戵慢攵昵㝡扤捤愲㠸㑢摡㥢改慦户㕢㜷㤹搷攵㔹㕦㉤㈷敦摦㘵㜲㡤昹㝣挲扦ㄳ昲摢㉣搸攴㔴㌳晣愵慥㙢㘷㈰挵昴㕢攳㈶㐹づ愸扣㕥慤㔴㍢㑣㐶㡡㈵㑤㌰㍤慥户㥡愹㥣㉣㐳昵㔷㉤㜴㉣㕡㌱搱ㄱ㌵ㅦ慤㌰㐷㔹ㅥ㔹搶㐴㜶㜶㐹㍥昸㤹攳戶㠵㘵㜳慢收㠶㈴㤶〷㍦ㄷ搶㥣㤶昹ㄷ搴㙤㜸㜴ㄱ摤昵㈶搳㥢㉤扤搹搶㥢戶摥攴㝡搳搱㥢㥢㝡戳愳㌷㕤扤昹愱摥摣㐲㥦㝥捡攷㜲㝡㤲晥昲改搲㝦㝥㜵㝤收晤㕦晦㘴晢〷㝦㕣㙥㥤㉥ㄱ慦㌵㙣慥扣挶愳㘳搲〲㠳㌶昶昴㠷㔹㐲㙦挳㡦㘵㔱攳㘱摢㈴㐱㉤〷㌶摦换愲〴〱㤶晣慡〸㈲扥ㄷ搵㔸挴㜲晥〶㤳㍣㠸㑣㜴㥡㔶愳攲ㄲ㡤㥣㔰㙤晤搱㠵愴〶づ㔳慡㌸挴愵愸ㅡ㘲㑥ㅡ散㉥㥤㠹昳㝣㜶㥣㈵摦㘲㘱㈷㘲㉤㡦㕦ㅣ㤱㌹㥤ㅢ搴散㑥攴㝡㘱ㄹ㉣㤷愴攸㙥搳㠹ㅥㄷㅦ愵挹愴ㅤ搹〹㘴ち㜷攸㡢昴㥥㌹㠹扣㘰ㄲ搱㈴㈲㘱ㄲ㍥㤴ㄲ㕡改㈵㤴㍦㐸戴慥㈶搹㉥㉣㘷㕦挴㙦㤷㘷改敦挹搰〱攴㜰收㥤慢捥摣㥣㍤㍦换㉥㌳㠳㔴昶㔹戴晦㔵昴㉦昹昷摣挰ㄶ扢捡ㅣ㈶晣扡慢㠴㕣㈳㜸㉣昹つ㈶㌷㌹㉣㑢㉥搷ち扥戲㥡㐶㙦㥢ㄷ㝤㕡昳㠶㜰㠳㈸㉣昹敡㕢敦昹㉤攱ㄵ攳ち戰㔶挸㐲㐲〰慡㥡慡晦㡡ㅢ愰㐴㜹ㅤ㙤〵㔵㔲㍤攳㐶㘲㡣改㍢㘲㜷搱昵〰ㄵ摣㍥愷㠶㔵㠵㤴摣㘳㠴摣㔵挱ㅤ搸愱ぢ㈵㥢昴ㄷ愵昰敢㍣〸搵慡捥愸慥户昹愶攴㈱㠱㔱㡤㐷っ㤲㍦㕦㘱㈱摦㌷昶㘹㈷摥㙡㐵㜴〳㍢㍣㌷㥥㔸㡦㔸挴㕦ㅥ愵敤㌳㌹㌴慣づ攰攳愱㍡扥㔷㐶㠷㈹㉢㔹搸㜳㘳昲㠵ㄱ㌲攰㑦戴㡥愶㉥㑡晥搱㠰㝡㘸㐵ぢ㜰㘶㍢㥣攸㠷㜶ㄹ㤳攲㜵㔹搵㡥〸㜹愰㤶㌷敤㙦戸敤㉤㉥敢㥣㕣㈱户搵㔶㑦ㄳ〹挷ㅤ戴㜹㌸扤ㅥ㘰愳挰㕦晢㉢挳慤捥捤扤㠸挳散㙤慣ㄷ攰ㄷ昵ㅡ㘴㜲㘷づ㜴㠹攷〴攱换〷㥡ㄷ㐵扢ㅢ㤲㜹㑢攱ㅤ愴㉣搸㍢っ㜳摡慢挲收㤹戴㥥㐹㘹攴㔲㌳㤴愵㌲昸㈲挱敦愶搳㌰晦㤹ㄱ攳㔶㍥㠶愶〹晢㠰㍥愴挲㠴攸攳愰㘲攰昴摦㍣㥡㥢㤲㌲㈹㈲晤㤴㙢㌸㜵搰㐸㈹㡣㄰㤲慣㌷愷攵㡥愴㡤㐵搸〳敢㈵㉢ㄸ捣愱㘹摡搹㤱㘹㙥㐳㍥㤰㠳挷㘹㉡㝤ㄴ摣㠶昶扦慦㤷戴摣挷㑣㍣㈴ㄵ㌲㙤敡晤戵㈷ㅣ挴㐰昷晥扦㥤㜵晤㘴戲晢㥢㍢戰散㕢㉣戰㍤㉥ㅦ㉢㐲㡤㔶㘴㥥愴散ㄴ戲㠲昱て㐰散搳捡㤵㠲戹摣づ戹慦㘶ㄳ敥〰㌵搲㌹㉤㝢〶㜹㜶㤵㐹愸戶昱㜷昰ㅢ㉢㕥愵愳〱㐵㈷㡡㐳㘱㉢㄰扢挰㈵㈸㠵ㄱㄲ㜰㄰㜳㌳㤷㈳戱ㄵ昰㑢㤲㥥搲㔳ㅡ晥ㅦ㠲㉤戱㉥摣扦㝦㍦㜱〹㝡捡昸ㅢ㕡ㅥ㈳戹㈴㘶改慢捣攱攵搳㈴攴㈴㡤扦㠲搱㤱㥡愴㌶戹愷昵㡣㕤搷㡥㍡搹づ㜷㌷㍢ㄱつ捤㈳搱㝡搷㤲摦㑦ㄱ攸慡挸搷㍣㠷ㄶ昳㍣㘵ㄷ㤰ㄵち戱㍢换ㄶ㑣昲ㅢ愸㘶挸搱㡤ㄳ搴挰㉤㔳扣㔱㔸ㄱ捣㕥㘴㙤挴挸戹㈴㐲捥㔷㠵扦㡤㘰㐱㑥㔱捦㉡㄰〰挸戲攳摡㕣收愹㠱晣㐳〶〱㜲㤸㔵昸ㄹ㈲ち㐸愷っ愳㤸ㅦ㌷搷㜲㥦搷挵㐴㡢㈰㡤㐱愴扦㝣㠸晦㍦㍦戸昶㉤㡡攴ぢ〵㡡㕥㑤㡢戲搷㤰ㄹ愴㑤捦〴㌴㈷㘸愸扦攱㠹㠸搶㍢改㔷㈵㉥ㄲ搲㘵㉢慥敦㐶愷〷搵戵慥摦攲戲〱㠲ㄷ㥥ㅣ戴㙥㜰搹㠶戲戳㑤晥戲㌲攱㈱〰㥢㜶敥扡㝣㤷搰攱搵挳㈴〴挸搵㙥ㄸ〹ㄵ㕦扤㜲㤸㕥ㄳ㙢㈲愲ㄸ搵㘳扤㡢㘳挸㌱攵㕥㠷〷〰㝦〹ㅦ昰愴㑥㘲㝢㥢摢㘳搶㔸ㄷ㕤散㘰戹昶㈲戸て㘵挰㤰㐶㑡㔳敥㈲㕦㍥ㅡ搸晡ㄷ㠰㘱㔹ㄱ〴攴昳㍡㘰㔸㝢㍥㈴㈲㤳㌴晥〴攳㝢挶㠹挷㥢昲㐳㈸㈶㘱挷ㄴ㙤愸㔰㌰㕦挷ㄷ挶愶ㄱ搲搱〸昳㈲戲㝥㌲挸㐶㥦捡㍦㄰扢ㄳ捥㐰㝦ㅡ㙥攴昱愲愳㔴㐴㤵昳づ㌴〲搱㠱㥤㜳ㅡㅤ挹㜹㙤挲㔹㤲慥敤㈵㥥敡㔴摣㜵㠵㙦㈲ㄲ搸㄰愱㑢〱搹㠴搳㤰㉣〸挹㤴㠳㜶敦愵〳㌵㘵扡㠶㔳㜱㠳㄰搳㈸㥤愵昲〹㠷㐲㍣搸㘸搷て㤶搸㜶昸㐲攸てㅤ㙢㥣㤴〲㘹扡愶敢㕡㕥捦㍦愷㍥愴戲㙦㠰㥢㘹昵敦㡤愸攸愹户㈹愷っ挲㠴㌸つ挲搵挷愰晥㠸扦愶ㄵ㈲搴摥て搵搲攳戰㜰㄰攳㈸晦昸㔵ㅡ昳㈶戲昷㤷敥㉣敦㕦㉦扥搰敢㠴㐱㥥攰愹〳㠷搳攸㍣ㄹ㉢づ〵ㄳ㠴㘹愶㤲㍦搵㐶㤵戱攰愸㍥愴㤷㤳晢挵㐵挴㡥㈵㘷㠵戵戸户㈸愴捦愲挹戸㐲㈶敥〳㔲ㄳㅡ㥣㠰捦㐸搱攸㈵〰㐶敥昱扣戳搰㡤挴慡ㅢ㤸づ㌲愵㡤㐹ㄳ摢㐳ㄳ摢㔳㑤㈵攷㌶㕤〶㘲㍦〳㕥㘲㤳〱ㅡ㍡扥摢捥㔳㠵〲昶ㄷ㐲㐳㘱晡攴挰晢㐹愹㈹㄰换ㅡ㐱扡昸扥ぢ㜱㤷攱㔰攸攸㐸晣搰㘳㕤换攲㑦㝢捥㐸ぢ搱㠵扡挸㥡㙦㠱㥢愱摥挱㈸摥愰昴愸晦摡昶攸晢㘸㔱㥡慤㔱㜴㐰㘴昳敢㐹㠱㉡㔳ㄶ㌲ㅡ㥡㥤㐶昶愵㙡愵ㄹ㍦ㄲ㉤摢㜰㠳㙥搴换捥愰㜹ㄲ捤㐳㍡㍥昵㕡㌲挶扣㠴㠲㝡㤰搱〸つㄵ昳㙦㈴〵挵扣て㠹ㅡ改扣㈲昷㕢㔰㑦ㄹ戴敥㈷ㅥㄵ㥤㙦挱愱㐳慢㐷㍤て㡡㑡㐵㝡晣㠸㑢敡搲慡摡㔴戸㠷㘷愹捣㘸慣㌵ㄸ㑢攱㔴㜱㙣晣㐸ㄴ㤲㠹昱㠷㌱戱摡㘰㍣敤㘰㍦㐴愵㌱㤴戲㠴ㅥ愷㔶摤戶ㄴ愱㜰㈲慢づ攸戵攸㤶攷愴㔲戳ぢ摡攷攰愸㠲㑢搵ㄹ搹敢㌸㠹㈹㤲〱敤捣扣㠲㙣㈲㕤㥡挷〷㡦㈳㌵攱㌳㌷㌸㉥㔰㈰昱㡣㝤㜷㠸愷ㄹ扣〸昶㠵㑤㡦㈷㈵㝡〶㙣挰搱搰ㄱ攷㔵〵昰㌰攱摦ㄳ㜲慢㈵挴ㄶ㌵㑦慡㕡搸攱㍣愲户戹愲ㅦ敢っ㤵攱慣搳改〳㑦㙦㐹昸㐷㐴摡㘴昶ㅤ㘴ㄷㅡ挲ㄶ愱㠵晦〵昹㔱搷摤㐱〱㙦㜸㜰㕡㉤收㜵㐴昶㉡扡㑣ㅣ㜸㍦捣㕥㐳搳愵㠵敤〷扦っ㙣户捤慤㡡㜵挹慡慦㔶慤㐰㔸敢㤲戵㍤㙥㔵㈵ㅥ㤴㤹㘷㔵㤸攷㤵昷扣㜰㑦晢っ〷㑦て㠱扦㌸昹㘳昷攳㠷扦愹晥攸㠷㝦㍥晢攰搱ㅢ㥦㘸扦㑦〸愳㑦㝢㔳愴扢㑡㈸搷㘹〱㘹㠳㘴㜳㝤挴㤴㠷㉥㜹㐳㈶㌱㍤㝡ㄵ扦㠹慢㜵㡦散㉡㡤㠰搹㔰㌸㤶搱扦昹㝣扣晡㌷㔲昲ㅥ挶敦戰昸㉦挰攷愰ちㄳ㐷㠲〵昳〶㌲㡤㜶㑤㕢搶㝥㡢㌹㘸㥥敦愰㠲〰捣㈰敡愸搹㤰摤㉤搲〶㐷㉥㉥挵㈲搹㐵晤攳㑦摦晢昷攵敦㉥ㄴ晦〷捦㜴㙣㥤</t>
  </si>
  <si>
    <t>㜸〱捤㕡㙢㤰㕣㐷㜵㥥㥥㥤㍢㌳㜷㜶㔷㍢㝡搹㤶㉤摢㘳㕢戲㘵㔶㕥戴㤶㘴挹㌶戲扤て扤㙣扤慣㕤摢㌱㤵㘴敢敥捣ㅤ敤搵捥捣㕤摦㍢戳摡㤵〹ㄲ㤴㕦㈴攱㔱㔴㔲㠰㘳㈲ㅣ㌰㌱㑥㠲㈹㈸㈰㌸㈴㠵㈳㐸㑣挲㉦ㄲ〸㈹㝥㈸㐰〸㡦㤰㐴愴㤲㑡㐲攲㌸摦㜷扡敦散扣㜶戵ㄲ㑥㤵㕢扡㘷㑥㥦㍥摤户捦愳㑦㥦敥扢㌱ㄵ㡢挵㕥㐳攱㉦㑢㠲挸晡戱昹戰敡㤶〷㐶晣㔲挹捤㔷㍤扦ㄲづっ〵㠱㌳㝦挰ぢ慢㕤㘰㐸㑥㜸㘸て慤㠹搰㍢改愶㈷㘶摤㈰〴㤳ㄵ㡢愵搳㜶ㅣ敤攴攱㤳㡤㉡㌶㙢㜶㠲〰㕣戱㥥㈴挰昸挸昰攱挹攳ㄸ㝦慣敡〷敥收摣㠳㝡㤴㕤㠳㠳〳㠳〳摢㜶っ摥㌶戰㘵㜳㙥愴㔶慡搶〲㜷㔷挵慤㔵〳愷戴㌹㜷愴㌶㔹昲昲昷戹昳攳晥戴㕢搹攵㑥㙥搹㍡改㙣摢㌹戸㙤晢昶攲敤户敦散㐹㘱攴㐳㈳挳㐷〲户ㄸ扥㕥㘳愶㌹收攱㤱攱㠱㐳㙥昵昵ㅡ搳挶㤸ㄸ㜲搴㉦㍢㕥攵㜵ㅡ搴愲㤶户㡦扡㜹㡦收㜰摤挰慢ㅣㅢ挰戴㥢ㄴ㡤摡㡥㠱愱㌰慣㤵㘷㘸搹ㄱ户㔴㍡敡ㄶ㈹愲㕤ㅥつ慢㐷㥣愰ㅣ昶㤴愹㍦㌷㜰㉢㜹㌷㕣㔱摥㍤㤷㜷㑢㠶㌱㑣㤷ㅦ㜴㠲㐳㑥搹㑤㄰改㉢㙢ㅢ敥㉦戸㤵慡㔷㥤敦㉤㍦㄰扡㐷㥤捡㌱㤷㉣㔶㜹㙦捤㉢愸㐴〲晦㘳㕤㌷㜵㥡㤹ㄸち昳㈹㡦㑣㌹㐱㔵㙡㌴攱㘰㈷摥〶㜷ㄱ㈹㥡收㐵㤷捡戵昴愲捤挶扣昲㝤㙥㔰㜱㑢㝣〹挵散㙦㘱ㄲ〵㘹㍢搴㌵ㄵ㠹㐳㉢愹㙥戳ㅣ㈸ぢ摦㤲捣〰慣㍦攴〷㘵㌸攴㐱搷愹散ㅡ摣㌲戰㜳昳㔸戵㌰敡捥敥ㅡㅣ搸戲搳敥〶㠷摤㐳摥㕥㠰搴㌶㈷昷愷㥦捦敤戰㔷㤰摣〷愰ㄲ攷戱攸ㅡ〷㘶㡦昸㠴ㄳ㥦㤸㡣㑦攴攳ㄳ㠵昸㠴ㅢ㥦㈸挶㈷㡥挵㈷愶攲ㄳ㕥㝣攲㜸㝣㘲ㅡ㍣㔱㐹愷㔲㜱㔳㈶づ㝣敢㠹愷㙦敡ㅤ㜹晣㜹敦愵㔷㝥晤戳ㅦ㔰㕣㘷㜴㠵攴㑡㠰愵㈷扡ちㅣ昶㙡昲慥〱㐸㙤㥤搴ㄳ㕤㑢昲㘵〰㑡晤〸ㄳ攵㘴㡢㍦晢挱㌳㕦㝦敢捣扥㉦㥥扤摦摢㕣㌸㜹愳攲㐲㤶户㕣〱㘴改户慣攳㜰㔷〲㈴慦〲㐸㙤㌳㙦㔹㑦昲搵〰㑡㝤搷扣攵搵㌵扢慦㥤㍥昷摥愱㜷慦晡搸挱㜳ㅦ晤昶㜵㍤搷愲昹㝥㘳㠰搱挰㌹〱㤷㕥㔸㉤户づ㙣攱扦ぢ㠷〹㐴㠹攲昶攲㡥攲攰㘰㘱晢ㄶ㘷慢㘳㔱摤换昵挷㉣㜸㝢㡡て㜹㤵㠲㝦㐲ㅣ㜴晤戰ㄳ扡ぢ晥摡㙦摡㠶晤㕡愵㄰㕥搵戹㜱慣敡㔴摤㉢㕢摢ㄶ〶㘹敢㌶㠶攵敢㠶昲扥㙢㕡扢㍤攸㤴㙡敥搰㥣愷㥢慦㙥㘹挶攲昵㈷ㄷ㙦摤ㄳ戸㡦搴㕢摢㘶㌴㠴㜸㍦㉢㘳户㐹愹㥢昴扣㜲㈳㔳㝥攸㔶㘴㝡晤攵㈳㕥㝥摡つ挶㕣敥ㄶ㙥㐱㐴㕤换㈶ㄳ㐱晡て㔷㈰㈸㘲㐲攱晡㐶㙡㜱昷㕣搵慤ㄴ摣〲收㍢攳〶搵昹㜱㘷戲攴㕥搶挴愲摦㠹㠶㜵㑤攴㍤㝥扥ㄶ㡥昸㤵㙡攰㤷㥡㕢㠶ち戳づ愲㔶攱愰㕦㜰ㄱ㜴ㄲ㉣㌱ㄵ敢敡㔲㉡昶愶㑥㉢㥦攳㠶〳㘲㠸〶ㄳ㌳〶㕤搱散㜶〳㐷㈱ㅤ愴㈸戹昴挹昸㠶ぢっ㈶攳㜲㤸㥢ㄷ㘷㙣㤰㠹㕢㉢戹㌷㉤捥㉤㜳慣㕢敥晦㤷㌹ㅥ㕦㙤愴摦㍤㡢挸扥捦愹ㄴ㑡㙥戰㘴㘲愰㌸㈳㍢〷㘰㥤挳㙡㕥㔴㝢㡣㑥㙡㑥捤㕢㈷扣㐲㜵㉡㌹攵㝡挷愶慡愰㈱㜹㐸愷愹摡戶㘲㕦て㤲㝤〳挱〶㠰㑣㈶㤶摣㐸愶㘴挶扥㔱搷㉤挶摡㡢摦㌳㤸㥥搸戲㐷㈱愱〸慤昲ㅥ㍦〸扢扡㍡㐹戹捦〹愷慡㜴捦㈵ㅢ戹㍢搸㌷ㄱ㙣〲戰ㄸ敥㉦戸㈵㜱㍢㐸㜰攷敤㉤㡦扡㐵〷昹㡥慣㙥攵㔸㘵扤㠵㡥扡㘱摥收㕥扢ㅦ㙢㘵㉥〹っ㡢扦愷㑣敦㜷攷慡愳㑥搵㐹㤵戱㙢挳㑡㌶㤸晡愵㤷挶搸戳㔷㘸㔱敦㡣愹㘱㠴慣愰つ愳㜴ぢ㐱㡦㠴㠵㠳昵ㄲ敢㌲㜰㘹㈱㌰㜷敥慢挹㔶㐷㙦摥㝤㤱ㄴㄴ昶扡㤵昱昹ㄹ㌷㈴㝢㍡戹愴㉡㕢㤷ㄷ〷㍢㥣㥦㝣愰敡㤵挲〱捣㜴㙦攰搷㘶㕥搷㜱㌰㈷晢㘶㠰愸㔸摦㠴ㄷ㉦㕦㈶㈶捥愹㔹摡㘶㘲〲慥㡣ㅡ㈹㌶昷㝦㥢摥㡡挱㕥挳㡦ㄴ晢ㄶ晣㘴㤶㙡戳攸ㄶㄷ㤳愹㐸㕡㕤㠶㠶挶〳㔷㜲慦戴㔴愰敤摥昲㐳㝥㌰㍤改晢搳昴愷ㄵ㔲ぢ愷㕣户捡㝣愶摢攴㙦㤲愷㈹搵搵搵㤴㤳㌴㈴㍥捣㠴㤲㠳〰㔷㡦晢〵㍦捣攱晦㔰昰㐸捤㥢〵㔲㜰㜳攳㠱㌳改㤴愶晣攴慤㘰改㐲愶㤵摣ち攴㤶愱㤹戳㉦㔴ち㕥摥捤つ攷㙥挹㡤ㅤㅣ挹㔵晣摣攱挰挹㤷摣摣㐸㠰㔳㠶㔳捡つ㍢愵搲挰㕣㈹㥣㔳㕦㠳㡡㤸㙡㙣㜸昹ㄳ㝢㑦扤㙢收摥ㄷ㍦昸愳扢㝡收ㅦ扤㑣晤愵㘹㘸换㜴㤸扥㐸慥㜵ㅢ㄰昵㔵戰㥤挳〳扣戹搸㍢㔱户㙦㈷戸〳〰〱㐴㑣㠲昸昱ㄶ㕤㔵㑣㠱ㄸ㐳散㕤〴㜷〱㈸收㐰㤲戰摤つ㈴㉡敡㑢ㄸ㥦㡥㈱挶㘵捥搴㙥摣ㄱ㔰㌳昶ㄲ㙤㡡㤹ㄵつ㙣㔳愱㌶㔵㘶㔳㕤敡㜳ㄸ戸愳〲㍥㙢ㅡ摡㤲㌰㘶㔶愲㠰〳散晦ㄹ戰㥤挳〳扣戹搸㠷㔰户てㄳㅣ〱㘸㔰挰㔱㕤㔵捣捥㐴〱㘳㘴ㅡ〷㔰㑣捦㐴〱て〰㠹㡡㝡〱攳搷ㄵ挰㜴慥㕤〱て㠳㥡戱㤷㘸㔳㑣晡㍡㈹攰㈳ㄸ扣愳〲捥㤸㠶搶晣搰捡㘱愴㡢搸搷㐵㔷挵〷㍤昷〴〳搱㡡㈲㑥㉢㈳戵戰敡㑢搴散㉤㡥晡㠷晣敡愸ㄷ捥㤴㥣昹搵㐵㠳㍣㌴攵㔶㤰搳〴㐸㙤㕡㘸晥捣㡣㕢戰㡢㘳㝥㉤挸扢晢㐷摦〸㌹て搴〱搳㐹扡ㄳ㔷㈸㤷戶㡤㈳㈳㔷昰ㄲ㤴㤸挵捤户㌵ㅡ换㤹愹㈱㜳ㄲ㤴㜹㜲摦㠲㐶挷扤㙡挹敤㉥㑡搶㈲㜸扡〸㉤收愷摤㐲慡㌸㍥㠵㈸㌵摡㕢摣ㅢ㜸㠵㤲㔷㜱㘹㡣㌵㥡昵㠰㝢っ㐹攱ㄱ㍦昴㜸㍣敤㉤㈲戲㔴挲ㄹ敥㙦昹昹㔵㑤㌵搹〸慤攲戰㔷〹昱ㅡ戱㈲昱扥攲搸㤴㝦〲㜷ㄷ戵㜲㘵慦㌳ㄳ扥㈱慣挲㜰愱㡢㤸㐶挵㔵㍣慥搲昱昴愵摡㈷㌹㠹搱搶挲㐱慢㠱㌷㔹昳捥晥敥搹㡦晡㌹㝤㈴㤵㝤㠷㌱㈵㐱㈰㔶㡣㔹㑣㥥㕡昷戲〶㈳戶㈴愲㥣㙤搳ㅤ㐰挷㥣愸㝥㈵㈴㠹㕦㥥㝤ち〰昷敥㝤㘰晦挲ㄱ敤攷扡捤戱㤸敥㉤㍢㈳㤶㠰慤㥤㠸㔹㌲㝤ち㙢ㄳ扥挰㕡慢㘳㘶㡡挲㐳ㅦ㕤戱㠰敥㐱㔲搵㔳㍣攰㑣扡㈵攴㠲㘵愷扡㐲㔷㤸㤴攳戴ㅦ㥡戶ㄱ扦㕣㜶攸㜴扣戳ㄸ换㍢㈵㌷㕤ㅣ慡㔵晤㠳㕥挵㉥〲㠸㘷ㅡ㤲㌳〷㤲㌳愷戳戶攲㔱㥥ㄱ〵攷㔸晥㌱㈷昰慡㔳㘵㉦㥦㘶㠵攷戸㌷㠴户㈲㠲㈴愰昹愸㐴搱愴㌵つ搴挹ㄸ捣㍤㠰㤳ㄳ㔵㐷昳挳愷攳㉡㠹㝦敡ㄲ㡦㄰㠸㍤戲愵搸㐵㡣㘶㌱㐵㘷㌰㤲㜲㍥扡愷㍣㝦ち㤴㡣㝤っ㔴㠴㈸挵㔳〰㔹散㈹㠳戰㤲㘰㈲扥㘴㡥㐹扦捤ㅣ昰㥤挲ㅥ㈷㡦㍢挸㤴戹㠱㑣挳扣っ㌸㐱㤶㔹晦〸づ㤲㌸愰捥㝡〵㌷㐸㤳㌰㠶㍢捦〴捦ぢ㐹㙤㐷攴㍢㕤㌱换敡㑥㜷㝡搷晥㘸慣つ㈶㤷㙡扣㔳摤摦㌶晥㑦敥摦㈹搹㐶㈶搳㠵戹搹ㅥ挱㜱〰戵〹㠰昲戴㌰㑣㤳愱〴㘰㌱㜳㙤戵㑦㜳〲㡥㌴㥤㐹㕣㐲敥敥㜸㌴㐸㈳㡤㤶㌳㠵㈵㠲㜴㌷㥣〵㤲晡ㄸ㤰㡥㉥〴㤳㘳昰㜴户㤰搱㔱㤶㘷づ㥡㈴ㅥ㑦挰摣挹搶㝢㤴戶搷㘲戰昲㤸㉢㠷〴挵挴㌸㔹〶攸攳㠲挱昸ㄳ搱攵㔸㙢㤲㥣挹搸㍥昸㘲ㄹ挵㙣㌹ㄲ㥥㐷慣㑣㠶㤶戳㘷〸ㅥ〱㔰捣晥㜲㜸ㅡ戶㉤挵㤴㡦㕢㔷㉣ㄹ〰㉣㍦㔴㉡愶㠹っ㤷㜶〸愰㤸㉦㌲ち搵扤戲〶㝣㘹慦㥣〵〷扤㤲戹愵㜸攵〹㠳戰愲㤸㘰㐶挲〰〵愷㤸㝡づ愸㍤て愰㤸㝣㜶㘰㌸㐹㠶㐷挹㐰て愱戹㤳㙦〳愸慢㌱扡扡敢愰挶户㠳て㙡ㅣ〱㡣〶㙥㔰攳㈹㤰敤搳〰㡡㌹㘴づ㑦愳ㅡ㤹㌸㙡㌵扥〳搸㐵愸㤱挹愶愸昱㥤ㅣ㤰㔹㘷㤳ㅡㅦ〳㘱㘹㌵㍥づづ慡㤱ㄹ慡愸昱〹㠳㠸ㅡ㤹愶㐶挲〰㡤搴昸㈴㔰晢㈹〰挵ㄴ戶〳挳扢挸昰慢㘴㘰㔶㉢㙡晣㌵㈰㜵㌵㐶㜷㤳ㅤ搴昸㙥昰㐱㡤捣㙥愳㠱ㅢ搴昸ㅥ㤰敤昷〲愸㍣〱㙢敦㌳〸つ㙣ㄵ〱㕡ㄷ㘸㕢〰㑤㠰㈹㔳㘴㈸ㅤ慢捥㤷戰㝤ㄱ攵㠲搵ㄸ㐳㡦㙥㐶ㄸ昱〳㝣慣㐹戴㕥戳搴晢㕥㡢愱扡搷戴㕣㘱㐹㌷戶ㄴ昰㔸㍥㤲敡㐵晢㔳㠲㠵昳㉣晢戰㈴摦て戰收愰㤷て晣搰㉦㔶㜳㘳㐸捥㜲扣ㄲ㠴㜸㕢㠶慣㌲㐶散昸㑥ち㤶愸昰㤳挰㉣㡦挸㤹改㡡㝦愲㈲戳戱㜰〸慣扡愲慦㔴㡡慦攱敤扡㤴ㅢ愰㐵㜵っ愸㌴晥〶㤰㤴㜹戲㡣昳ㅣ搲晥㑤㠰摥慥慣㠷ㅦ㤶㉣㠳㈵㑢㤶㤱㤱㈵换攸挸㘲㌱㤸㉣㌷㔴㜱㙣㌵愹昲慡愰摣㐴㉡愵㌶戶摣捡戵㠵戸晡戵㐶㌲挹〸㘷ㅤ㠷㈲㤶搷愹㔹捦散㑣㜷戱㍦㐰昰㐱㠰㑣㤶㜱㡥ㄳ㑡㝥〸㘰搵挸昰〴㡥搷㡤㐷晡攴搳愰昷㠰㉥㘱ㅣㅦ㜳挲攴㙦㠱戲ㄲ㤴收㡦㌳挹㘷㐰㕥〱㜲㐳扡㤷㘵〰ㄵ㔵昲〴㉡摦㉣散㌳挴㜸㔲㔲ㄲ〲㔹㝢㤶㌵㍣㥣㥢㘲〸愴㍢慢㕦㠶㤴㜴㈲攰㌱㥢㥥㐱㈷㔰扦〸ちㅤ愱搹㤰㡣㡡㘲挸攷㠰搴つ挹搰㈸㙦晦㌸㄰ㄸ㤲㘱㤰㈵换㔰挸㤲㘵摣㘳挹㌲昶戱㈸㠶㌳ㅡ㔳㍤㡣㤷㔰搱愲戰攷㐱戱㍦〱㤰挹㥥〲㤴㐱愹㌰㥢摡戱愹㄰㥢攲㘷㑦〳㉣挸扢㥡昴㑦ㄱ慣〲㔰ㄲ慢㔸晢㌴㙢㜸㐴摥挷㠰㠸扣〷昱戲㜶㜹敦〳戵㕤㕥㠶㉦㤱昷㜳㐰敡昲㍥㠱㡡扣晤昳㐰㈰敦㤳昸㘱挹㍥愵㝦㘳㔹〶㈸㤶㉣㠳ㄴ㡢㘲摣ㄱ㜹昷㌵捡晢〵㔰敤㤷〰㌲㔹㠶㥥㐵攵㘵㐸㕡㤰昷㑡昶㝡㤹㘰ㅤ㐰㤶ㄱ㑡ㅡ捦〲挱㜴戸挸攸㠲昶㤷〹扥㐲昰㘷〴㝦㑥昰ち挱㔷〹晥〲㈰㘳㜱敤摤搹戲㌰㍡㥦㈹晡㕢㙦晡㜷攳收㝥㍥㡥晥㕤㐸愴㜴晡㤱㠸摦㜱㘹㘳㜱改㐵晡戵戶㐳㐵㍦挷㌸㌴搸㐲搰攳愸㡣㐸昶搷〰晡戸㈲㉤㍣㐹㍣つ攵晣摤愶㜲㡦晥㑤㥢摦散㍤㝤㕣扥搲攳㤷搴㜵敦ㅦ戲晥敥搴㤹㥦扥㜰攷挶て扦昸㥡昹㍤昵昴㠷㔸㌶摥戳敦㍢㈷搷㝣㜲敦㑦敦㔶㘷搰愳て㑦敢挵搰ㄶ㠸搵昱㕥攴捤愶愱昵㘶㉣晢㉣㐶ㄱ换㝥ㅤ〸㉣晢ㅣ㝥挴戲㝦挵攱晦㥡攰ㅢ〴摦㈴昸ㅢ㠲㙦ㄱ晣㉤㐰㐶㝤ㅣ㤰搶㔵㌷㘲㜸慡㔴戴昰㙤㔰晡㥥〷戸㌸㉤㜰㑤㕥㥣ㄶ戸ㅥ㍢㘹攱扡挵戴㤰㌳つ慤搷㘳㔹㉥㘳搱挲㜷㠰㐰ぢ㕣㡢愲㠵敦〲戱扦㐷昰昷〴摦㈷昸〷㠲ㅦ㄰晣㄰㈰愳戸㐴㐵ぢ㤷㌷㙡攱挷愰昶㜱昱㕤㥣ㄶ戸㔲㉦㑥ぢ㕣愵㥤戴戰㙡㌱㉤慣㌴つ㙤㜷㘴㕣摣ㄷ扡㈳㙢昸摣挸㤷㕡㐵㘶ㅤ摤㐵㑤收ㄲ㐳摥攱㤵㑡戲㘵昷攰㐰ㅢ攰㠳摦〱摣摣攰ㄸ㡢㉦散㘶㥦挱㡤づ捦〶搱㜱挹㤶ㅡ㍢㈷㡢㠷〳㥣㥦㔲挵晤㈱㙥摣ち㘹㝣戰愸㔶昱㔵晥㡤㜰摡㐵ㄲ㤵㘰㈸㐲㌰攲㐷挲㜸挷晣㠵ぢ㘰㠹㡢㠸〵㝤㐴摦昱攲㍣〷㕦摡攵㕢昲㍣㕥戶㔶㕦收攴ち㑤㔷㍣〹搵〷㈳换㘶㜳晡㜴散㌵㑥ㅡ挷戰㤸晤慦昸㤱㝢㘴搹㜲〰㌲昶扦㤱戴㌱〲㌱昵㘵愰攲捤ㄹ攳捤摣摡㌲敡㉢ㄱ搹㌶攴㤵㐲㘶搴ㄷ敥戴㈱㕦㈶㘴敥〳㐲㑥ㄹ昲攵㐲㝥㈵㈲㈷つ㜹㤳㤰戹㔷〸户㘵挸㌷ぢ㤹扢㠷㤰ㄳ㠶晣㌰挹ㄶ㠳㙣慢敥㤹昰敥愱㜱㕡㍥ㄶ㜶㜷搳㈰㔱㔱㡣㜱㜴昲攴慢〰㡢㘹㉥㡥户戵㙢㡥㍡㙣搱ㅣ㡦戶㡤㥡㘳挴㤴昹扥晡扦㍡ㅡ㙡捤㌱㠶ち昹㝦っ㔹㙢敥ㅢㄱ昹扦つ㔹㙢㡥㜱㔶戸㝦㘶挸㕡㜳㡣扣㐲晥㉦㐳搶㥡㘳㉣ㄶ昲㝦ㅡ戲搶ㅣ愳戳㤰晦挳㤰㐵㜳㡡㠱㤹摡㡢㡡㘲戴ㄳ㝤㘴㈰捡㘲晡昸㜷㡣搱慥㡦ㅥち㝦㉢㐷〲㐲㤰戱㔷㤰搴攰㐹㡣㥤㌲㡢昳㘶ㄶ㕡ㅦ摦㡢挸晦㘲挸㕡ㅦ㡣慦挲晤捦㠶慣昵昱晤㠸晣㑦㠶慣昵挱ㄸ㉣摣㍦㌱㘴慤て㐶㘵㈱晦愳㈱㙢㝤晣㌰㈲晦搸㤰戵㍥ㄸ愲ㅢ昵㘱㜱㜹㉣㝢昵㔲敥搵㠸㜳收㑦摦㜸㈹搷㕦攲ㅦ扥㜵扡摦㘹扥〳扤ㅣ㝤ㄵㄷㅥ挷戰慦愰摥㠸㤰㐰㍦㤳㔵扡㡥㍣㜴㌱攱戹戲㤱㠷扡ㄷ㥥慢搸㑣戵攳㝦捣㕥て㔸ㅦ㐷㕥㐱敡搵愰㈶㠰昰挹昲㔵㔹㔲慦㈱敦戵〴㌹㠲敢〸慥㈷戸㠱㘰〳挱㐶㠲ㅢ〱㝡㔳㑡㈶挳㝥㌷愱㕥ㅦ㡤㤳㤲搱㌶㤱昵㘶㠲㌷ㄱ昴ㄳ㙣㈶戸㠵㘰㠰攰捤〴㕢〰㌰㥡㑣㥢愳つ愲㕥ㅦ㡤搳㤷搱㙥㈵敢㔶㠲㙤〴摢〹㙥㈳搸㐱戰㤳攰㜶㠲㍢〰㝡㔳搹㐸㐰晢㑥ㄲ摦㐲戰㡢攰㉥〰㐵㌹挵㈱㕥㌶㤶ㅦ挶㝢搳㌸㉦㔲㜶㘹昸㤲㘹㤰㔷て戱て㌵㈲㑤㝦㘲㥡戴摦㔲㐷㐲晥㘳㐳搶㝥㑢慤〹昹㡢㠶慣晤㤶㝡ㄴ昲ㅦㄹ戲昶㕢㙡㔶挸㉦ㄹ戲昶㕢敡㕡挸㕦㌰㘴敤户搴扥㤰晦搰㤰挵㙦戳㤱ㄱ散晤㘸户敦㈵戸㡦攰〰㠰愲㉤愴捦㘷㑣㥦㐸㘲摡㐷ㅡ㍥㙤ㅡㄶ㈴愶搵愴改㔳愶㐹㑢㑣㍢ち昹㐵㐳搶ㄲ搳戲㐲晥愴㈱㙢㠹㘹㙢㈱晦㠱㈱㙢㠹㘹㝤㈱晦扥㈱㙢㠹改て㐲晥㍤㐳搶ㄲ搳㐳㠴晣㠲㈱㙢㠹㈳㐷戱ㅦ㐲扢晤ぢ〴てㄳ扣ㄵ㐰搱㕦愴捦㜳愶㑦㈴㌱㝤㐸ㅡ㍥㘶ㅡㄶ㈴愶㘷㐹搳敦㤸㈶㉤㌱㝤㑤挸捦ㅡ戲㤶㤸摥㈷攴㡦ㄸ戲㤶㤸晥㈸攴㌳㠶慣㈵愶㠷ち昹户つ㔹㑢㑣㥦ㄵ昲㠷つ㔹㑢㑣㉦ㄶ昲㌳㠶㉣ㄲ㕢㜴收㈵扥愶㉤㈴ㄲ㘹㉥愴㌲扥㤸㔵㤹㔲㘴捡扢㉢㌵晤愷ㅦ挹㌲扦㘹㔴㔶攲㑣㠵て改搵晥㍡捦慡㍡愵捥扢愲㑥㤲㍥敢昴㙤㌴晦㡥㠵㉣晤ぢ㠳慥㙤㙤ㄱ㝥慣㘱㉥攳搸昵㡢㥦捣愲〹昲慣㤴㔶换㘶㑣㉢㜶戰攵摥〷㠸㕡挰㔰㐳㝣攴㜲㤷㜵㕦〴㠲晦攰愸㘳㔲㔵㡣〵挲㜱っ㐸㕣㌸敡㤸㔴ㄵ〳㠵㜰㑣〱愱ㅦ㈸扢㡥㐹㔵㌱㉣㐸挰昵㠰㈸慥㍡攱㍦づ㠴㐵搹㜵㑣慡㡡㑢㔲㌸愶挹㉦ㅣ㜵㑣慡㡡敢㔵㌸㑡㐰昴慣敡㤸㥥ㄵㄷ戳㜰㤴㠱攸㔹搵㌱㍤㉢慥〵攱愸〰㤱ㄷ摢㜵㑣慡㡡ぢ㐵㌸㝣㈰㘴㔲㜶ㅤ㤳慡攲㉡ㄲ㡥ㄹ㈰㝡ㅥ㜵㑣捦㠳㑢㑣㌸ㅥ〱愲攷㔱挷愴㙡搱㌸换㌰㈸戸㉥㜵扦っ搰㔷搱慥㝣㤵ㅤ戲㐶ㅢ㑡慤捡ㅡ敤㈵戵ㅡ㙢㘲㈵扣捤㥥㐵㡤挵挲愳㘸㈳攱㌹㐱ㅥ摡㐳㙡㜳慣㔱昷㔲㥢㘷㡤㝡㤶摡㐹搶愸㔳愹㍤捡ㅡ昵㈷戵户戱㐶㕤㐹敤㔷㔸愳㕥愴昶㜶搶㘴搲㜸戱捤㙦㔰㔱㔱㌲昹㌶慡〸搱㐶ㄵ㘱㐸㍤捤昱㠰昰挹㐶㐲㈹㤱愳慤㤳挸搳㐶ㄵ戹摡愸㈲ㅦ愹敦㙣㜸㠱ㄲ㌹摢㜸㐵摥㌶慡挸摤㐶ㄵ昹㐹㝤慣㘱摣㙣愴㠷㉣挵㘱扣戰ㅦ〷㠲搳㌶摦㉥昵㈷㜴㥤扤愴晥愴搴㉤戲㉤ㄱぢ昵ㅦ㔴㌳挰㘴㌰㘸㙦㔹㝦㝣搲ㅦ摤㉣㠹㝡敤㔱㜱ㄵ搹晢㥢㔸㌳㥡㐴搸愷搱㝡㜸散㌶㑤㡣愷ㄷㅢㅢ㔳㤰㠴て㑥ㅤ搷㉣ㅤㅥ㜵㘸㕣ㅥ㤷㠹㡢㑦㐱㌳ㄹ扤㙣ㄷ㔰扤㙥愹㑢㉡捥㕥㘸㘸㐰㌵て昵㝢〱㥥㍥㜶挷晦攸㍡敢晣摤摤晦〷挴㜸摥捣</t>
  </si>
  <si>
    <t>㜸〱敤㕣㝢㜰㕣搵㜹摦戳慢㕤敤㕤㐹搶摡㤲㙤㙣㕥〲昳㌰挸㔵㉣㍦㈰㐰ㅣ愳户〵戶㘵㕢㌲㤴愶㐴㕣㘹敦㕡㡢昷㈱敥㕥搹ㄶ愱㠵ㄶ搲㤲愴㘹ㄳ㥡㍥愰㌴㔰㐸ち戴㌳㤹愴挹搰㜶愶て愷搰〴ㄲ搲ㄲ㑡愶敤㑣㍢㐳㌳㥤昶㡦㜶㍡㙥搳㤹㤲㤶㠶晥㝥摦㌹㜷昷敥慥昷㕡〸㘸㐵慡㙢摦㙦捦昹捥戹攷㥥挷昷㍡摦㜷慥㈲㉡ㄲ㠹扣㠹㡢扦扣㕡㤸戸㘰㜲戱散㌹㠵扥愱㔲㍥敦捣㝡戹㔲戱摣㌷攰扡昶攲晥㕣搹㡢愱㐲㘲㍡㠷昲㜲㝣扡㥣扢摢㐹㑥㥦㜰摣㌲㉡挵㈳㤱㘴搲㡡愲㥣㡤昰㑥晢ㄹ㡢㑦戵户〰㑣つつ㑥捣摣㠹㔶㈷扤㤲敢㙣敢戹㐵㍦扢愷扦扦慦扦㙦搷戵晤搷昴㙤摦搶㌳戴㤰昷ㄶ㕣㘷㑦搱㔹昰㕣㍢扦慤攷搰挲㑣㍥㌷㝢戳戳㌸㔵㍡敥ㄴ昷㌸㌳摢㜷捥搸扢摥摦扦㙢昷敥散㜵搷扤扦ㅤ慦㡥ㅣㅣㅡ㍣攴㍡搹昲㍢搴㘶㥣㕤摥㌵散捣收㌸㌶挷㜱㜳挵㘳㝤㐳㠳昸ㅦ攸㍦㜲搷昶㑤捥㌹㡥挷㔷㍢慥㔳㥣㜵捡ㄶㅥ㙣㉢っ㤴换ぢ㠵㜹㑥㥥㔵ㄸ挵㔰㘷敤戲ㄷ㉦っ㌹昹扣㔵昰㕢㑤ㄶ㈶㌰㜷㜹㝢戱扤㌰改ㄴ换㌹㉦㜷㈲攷㉤㈶ち㔳㘸㈸搳㔱㌸㕡㜶㡥搸挵㘳捥㐱扢攰挴ぢ㘳ぢ戹㑣㡢扥㈲戱㉢晤㈶㠲ㅤ㤳攱昷つ㤴ぢ㐳㜳戶㉢㍤㉡㜳㘲㐲敡㡥扡戳戵㜵户㌴㙦㤷㕤㤷㌷戰捤换㥢搷㐳挹㉤戶㕢愹搹摢扣愶ㄹ㝣㙤て摥搷扣㝥㘰㡥㙡㥦戹慡昹㌳㌲㤵戵戵㔵㥢愱㙦㤹㔱っ挶㑡㄰戴ㄲ㈴〹戸㠰㔶㡡愰㡤愰ㅤ㐰戵㝣て㕣ㄲ㝣㤰㐵搱㘹㍢㍡㍤ㄳ㥤㥥㡤㑥㘷愲搳㑥㜴㍡ㅢ㥤㍥ㄶ㥤㥥㡢㑥攷愲搳㜷㐶愷㡦愳㡥㝦㈵㕢㕢愳收晡挹㥤〷搶昷㝥昳昹㤱挷搶挴扦昰户〷㍥㍣摡扥〶㤵づ㥢㑥つ扢昶㐹㤰㕡㤵㡡㜷昴㙤攷扦㜳㜳〵㤸㈲扢㍢㝢㙤戶扦㍦戳㝢扢扤搳㡥㜳㔸㈱㡢㕦㐳㈸㘹搴㙤捦摥㥡㉢㘶㑡㈷㘵敤㉥ㄸ戴换㑥㜵攲㝡㑤搹㘰㘹愱㤸㈹㥦㝦昶挲㐹捦昶㥣捤昵㘵搵㐶ㅡㅥ㥢〴㕢㌹㘵㜹摦㐵昵㡦摤㘲攷ㄷ㥣㠱㔳㌹㕤㝣㘱㕤㜱攱㤰㕢㥡㘹㕥㍡敡㍡㜷㔵㑡ㅢ㝡㌴〰愱㜶㐲摡㙥ㄸ愵㉥搲晤敡ㄹ㥡㉢㤵㥤愲㜴慦户㜰㈸㌷㝢摣㜱㈷ㅤ㡡㐴㈷㈳㐳㕤捦㈲挳昵扤ㄳ㐵っㄴ摣㥡戹㌴㠸捤㡥㥣昲挰捣㑥〶晤㥤㜷㕣㙦㜱捡㥥挹㍢ㅢ㙡慡攸㜷愲㘰㔳つ㝡戴㌴扢㔰ㅥ㉡ㄵ㍤户㤴慦㉤ㄹ挸㥣戰㈱㘹㌲〷㑡ㄹ愷愵㈵㈲㐲〱〲㌷ㄶ㔳㉡㜲㜵㜳㕥㤰㠵〸㉣㌱ㄹ昹扣㕡戲敢㍢㠲搱㘱ㄴ㜹㠷㌴ㄹ扤散ㅣ㡤戱扦㈲㘳㐲㌸㌰㌰㈶敡て扥㜴敢㌹㥡慤慣摣扢㕢㌹ㅡ敤㌲愳ㅦ㌹攱ㄴ扤㝤㜶㌱㤳㜷摣㔰敤愷搸㈳慢ㄳ㈰㝥〶〲愱改散㔱搵愹㔳㙡㌱㝥㌲㤷昱收ㄲ㜳㑥敥搸㥣〷ㅣ㌴㘴㌲挹愹㙤戸慣戵㐰㔹敢〸扡〰㔲愹㐸愲㥢㤵ㄲ㈹㕣㤱㌸愵㔳〸㉦搷〸㜲㍥㔷挳换敤搹搱㕣摥㜳戴㔰敥捣㘲㐵戴㔶㤳攵敢㈰㠹扡昶慣㔶ㄸ摤搹㈱㔰愹㥤㉢㝡㡢㔵扥㙤攰ㄲ㑤㐴慢戲㘰挵挹〲㡡㠲㕡㜹㄰挲㙢㈰㥡㍡㘹㄰㕥㌹㐰㐴㘴㠳㄰捤㡥㤶㙢㠹㡣昵㐳㘴〴敡〷㠹㤰戵户㌷㤷ㄱ㈴昶㐶㈲攵㐳㑤昹㜱㔵㥡㥤捤㤶搷搲㙣㍤㈶捥摡㐰戰㤱攰㍣㠲㑤〰敡ㅦ㈰攱㈸攵㤰慥扤慣昳㤱户㉥㈰戸㄰〰昲挹愲捣㌱愲㡡㌶搴㔲散㐸搶敢㠰㥤㉣㐶戱ㄶ㐵戴㡣㉢㜶㘶㐷㐱ㄶ摡㔸㥤㉢㐳搷戶㠸㡥扤愲㌹㙤〶㠷㐳㡡っ愹ㅡㅣ敢㌹慡〶㈷㠲㔵㤷愹户㉥挶愳㔶て挱㈵〰㈹敢㔲㐲㈸ㄷㅡ扣㑢戳攸㘹㔲扥㈷捣㈲㙤っ㉤㔳挱ㅢ㐲收ㄶ㈰㐴挸㌵㙣㕦㔶㙤㘸㥡㠳扤搹昷扣つ扤慤㌹㝦㥢㐵慦搳㥢慢㝡㠷晥愲户㘸㐵㙦〱㝢愹扦㘹慡㘳㉥㐷戱㜵〵挱㤵〰㜵㍡㠶扢敦户敡㈹㄰戳戸㄰㔸戹㜵昴扡㠸㤵㍢戵㌸敦㠸〶㙡捦㑥搹敥㌱挷㠳〷㘳㝣ㄸ戶㜰挹㜵㥤㍣㌶戵ㄹ㐱㜰晦戲戱ㄶ㔹ㅥ㜵㑢〵攲㔷㙤攴昲㝢㐲㌱戴戴㐴㘳㤱㍡ㅢ㌹挴搶っ昸㥣〲㤴㐳ㅤ扣戳戹㤰〸㍣㔴㑢㕥㝣㉥㝣㝦戹㉡㐹㤶㈱㐹慥挲戴㕡㔷〳㐰㑡愸敦㌴㤵㈸摢㔸敤㐷愴㕡慤挵㑡て㕦挸敥愴捥㠷搸㈰㐷摡戴挳㜶㄰晥㠳㜲㐷㘱㌲㔷愸〸㡢戶挲㈱挷㥤㠵㙦㈱㤷㜷㔲摡㉤㑢㔱戳㉡㉢摥㈳戲㈲ㄶ㙢搸㑦㠷昸搷㠴㑥敡愴㐴㈸户㠷ㄶ㠶散挵慢㐴㐵㌷㈴㠵㑡㠸㙢愸㈲㠱㐸㜹慣扢㉡㘲㤶㈱㘲摥㠷㠹戳戶ㄳ昴ㄳ散〰㠸㝦ぢ㤲㘶愹ㄳ捦㜰㔸敢〹扡戴愷愷㈳㐹㉥㠳戸〸㕦㙡㉡慣㜶昳㌵搷㄰㕣ぢ㔰㘷晥搰〱ㄹ㐲㠸戲攴〱㐲㤴㌰㐶昶㤶㥣㜳㤲㌴戰㈶㡢挰搲搰㐲搹㉢ㄵㄸ㔹敡挸づ㤷づ㤶扣攱㕣㜹ㅥ㤱愸慥慣㐹摣㍡攷ㄴ㐱㕤㉥㙣㥦㍡㕣㘹㝥摥挹㔸搹挹搲〲㐴摢昸昰㑡搸㤸㘳㍡㘰㑢捡摥㍣慡㜰㉤㙦㝦㡣㈶ㄴ㘶㕡晣慤昴挶㉥挹晢捤㑤㕦㘷㜵㐶愷㜲㕥摥㘹换㙡愶㘳㍡㤹挵㉣㈲㜲㤰㘹捤㑥捤戹㡥㌳摣㤱ㅤ㜳㜳㤹㝣慥攸㜰㌱㘰㘳㌲㔸户摦㌹㠶㈸挱愱ㄲ㘳㠰愵㘲㐷㜶捡戵㡢攵㜹㥢〱挵挵㜵㌵㌹〹㡢挴戳㠳戹㘲ㄹ慦㤱㔵㘴扡㌳㍢㌹㔷㍡㠹㠸敤㐲愱㌸㘶捦㤷㔷挴慡㤰攸昵㈵㑢愳愲㉡ㅡ㔵挹㘸㜲戹敢㤳戸づ慤慤〷㠱㝡㙥㙥㘶㈱昷摣㔳捦㍤㔹敡㌹㔸㜲ぢ㜶㕥攲捤攴捡ㄶ〲㔹挵㐸㥣摥昴㄰扤㑥㡢摦㐴㙦㘸挱戳户敤㠸㉢㔵㤰戱㔰昹㑣ㅥ戶慥攷㌳㌷〰摣㌴㜶㜴扣ㅡ戳㝢㕢搱散㌸晤晦㈱搲㕦〸愶ㄲ㈲愱昷㙥㡤㈶㈲攲㐸㔳攰㑤搰〲㜳昵㠴㤹捡㑡ㅤ搲攵㥡㙡㜲ㄴ㌱愶昶散㝥㝢挶挹㈳㔲㕤戰扤㌵㍡㐳〳ㄷ㔳㕢㌶㘵㐳愵㐲挱㈶搱㤱㘰㈷㘷㙤搲昶挰㠲㔷㍡㤰㉢㕡㔹〰愱㑣㠳戲㑦〱㘵㥦ㄲ㔴㝢昶〸㠳㠶㤲㘶㕢愵㘳戶㥢昳收ち戹搹㈴㌳っ散慤〸㙡〵晢㔳㈶晢㤷㉦㑤㝡敡散晣愳㌰收捡㝤㔸敥㍥㐸㔸㑥ㅤ㤷ㅦ㌴ㅤ㔵〹晣㔳换㜴㌹㐱昴㠸て搵摡㠳搶攲㜲㙥〲挲㐸慥㌳晥改㡣㌳昷〲㤳戲㍥〸㉣扤㜶㕣昹㄰㌲㠱捦㌰愰〲攸〰㑦㘴㡦ㄶ㜳ㅥ㔶㤰慢㌶㥡昳㠶换㔸㜶〰㈴㘵昳扢㔹㔶㌶昰㔰㙦㐵㘷㕣摣㔸㔴愳㐴㉥㙡㉣て㙡㤵换捥㔲慣昵㑤㐰捤㥣慢㤲攸㥤戳昴㜱㈵㈹㈲㈵㙡摤搷㐵㉡捣愹㕡㥤㜷㑡㤲户愱戶㠴㙥㈲搶㡤㘸〵㔷㐵㠳搱愳ㅦ㑥ㅥ㠱㜸づ㉤㠴ㄴ戵㤸挶㜵㤸㠰攱㌸づ愵㘴㥣㤴挹㠱挷搷㤸攴挴㠲㔷㔳㘲㥦敡㌲㈵〳昹晣㐴ㄱ㈲㝡搶㜶㌳㉢㠴慤㌱㌶慤㝦㠴㐳㤷㙢ㅢ愰ㄵ㕣〱㘶㌴㑡㠶㐱㤳㄰㉦㌱搸㄰捣ㄵ㠸户搲㜶敢攰㔴㔷搰㐹收づ㌸㜶㔱㔶㘰搲换っ㍢㈷挴㐸慢摡昹㕤昲㐰㘵㉦㈹戲搴捡づ捣㤴愱昰㍤捡㜲㤳ㄲ〶户戲㐷攸戴挲ㄱ〷㠸㕥㤳㍡㌴敢㈱昰㕢㘹㠰晢㠶㤵戳㍡㤸ㄱㅤ㔸愱敤㐶㈹㥡〸㈱摣摡㐱㤰㜷㤶戹愲㄰愶㔹戹晥㘵慦㝡攴㘱㕥捦散㡤昸〹㘳〶㌲ㄸㄶ㘲㐱㘰㜱㠳㜱㑢㜲㔱㤷ㅦ㑥搷㤲㑤㠴㔶扢㡦愳㤹搱㐱㠳搰昵㜰挶㠷㤱慥㑥戲㑤ㅥ愷攰扣ㅣ㌴㙡㝥㜱㑤㜶扣㌸㥢㕦挸㌸愲㡥㝤㔹㉤㕡㜹㐵慣㤷ㅣ㄰搴摣ㄴ㌲㉦㘶㔲挶戱搱攲㤰戹㐸换戶捡㤵㌵㠰挷ㄳ㠳〰敢昷散换㌹慥敤摥戵㤰扢摢ㄶ敢敦㤲㠱戱敢搰㜴捡ㅡ㐲㌱㤵㈲〳㤷㈱敥㍣〹愴㌵㥣㙦㘰愰㘷㕤昵攰㠳ㅣ扡㠳戰㙢㐰㔱捡敤挷㌹扥㑡昴㔹昸㌰㔰㙤㝦㘹㝦㠹戶㝥〰戵㉦愷㔱㉢㘲昵㌰㑥㉤ちㄳ〹㤸㉡换攴ㅢ㌶〲㌹㈸㍦㤱㌳昷㥡摦扤㥣㝦晡摦ㄸㅢ收敥㈹㤲ㄸ〶攸ㅥㄹㄹ敦ㄹ摡搱㌳㌴㜱愰㘷㙣㘴愴㘷㉢ㄶ散㉡敥戳㈲戴搳愳㔵㘳㕤㌱㥣㑣㠳摤ㅡ〱㔰㡣㉢搳づ㠶㍥搳㜶搱ㄸ搲攱㜶搱㍥搴㈰〹㌰捡ㄹㄲ㜶つ㐶㘸ㄹ昸散㐲ㄴ〰㉢ち㈶攴敥㝣慡挴敤㐵户㥣㌶昳て㍣昶ㄶ戰慦㉡戹ㅢ敡㤰㠷㙣て㘷㙡㡡㥢敡搰〳㤹っ㉤㘵㌸晤㔶挴㤲攳㍣㠸戶㘴扢敢㑥㝡挹㤸㘸ㄶ㙥愹㉢㌰㈷㄰㜷っ昷敤戳扤搹戹㐹㙦㔱㥦〶㕢㈶扤愸昸敦挲挹㜱搶户搳摣㙥㈹昲㜴敢〹捥㝤敡㜸戱㜴戲㈸晤㡡㤷㜹㤴㄰㔴㠲㜳㤹慤散㘴㉡昲㈶晥挹ㄵ㡤挴㥦㐵㡢㑢改㌶ㅢ愸㝡㕤搸㡥㕣㈹敢㘶晣㤲㔶㝡昰ㅢ㐲㉢㌰晤㉢挷ㄱ㐸㉢摤㜵戴㈲㤲㘲㤵㔸㡡挷摥㈹㘲㠹愸慦㘰㘹㐹㌰㔸㜰晦攴㐹㌴愲扥㡣っㄷㅤ㙢㠰㠵戳づㄲ㘲昹㉥挱㙦挸昲㠹戴㌷攷㐷㜸摡攴㠷㘷愵㝣慥㍥㉢㕢晤㙦㌰昵㤷戰ㄸ戲㑣㔸㤳ち㕦慡㉦搶㉥搳㘱扤㑣㡡攷㑣㠴㤷㡦㈰攱㕦㜱挶㝦摦㔲愴㥤攳㕡摤挳扥敢㈷㡡晦て昷戰㔳㠶㌸㤴㌶扦搵攵挸㡢㉤〱ぢ㑤挵ㅡ㑣〶㥥づ㄰㤳攱㈸ㄲ㡡挷〴戴挹㘰㕣㈹户〲ㄱ㙡㌲搰㕥㠹㌳㜸ㄸ㘲㌱〶㘲戹〱捦〸㌷㜱ㅢち㜴戳敤挳挹㕥愷㡣〳〳㔰㘰攵㈱㌸戶㌶㌶愲て搹慥㕤搸㈴昸㌱搷㠱㘲㜳愷㜰㔴㕣ㅥ攱ㄳ㥢捦㕡㈲て㥤挵摤攱扢昱㔷㕤㌲㑢㍢㈰㡦㤵搲㤷㡥て愸愴㑡扣つ㘷㡢攲〶㈳昲㤱敥㉦㡣晤摤摤て散攵㜱㌸㐳慢㜱挶㥦㤷㜳㈶㠰㜶〵愲挶㠱㤳㈸敢昹攵捦〱㝣〳㤵㥢捦㍢㠳戶㉢ㄶ㔱搹㉡昸㐹㑤㜸〱挲搴挴户ㄲ捣㑤ㅣ慣搰收㘶㕦㥤搷㔴扥㥣ㄲ㉦㘳㕦愰攳攲ㄶ昴攳㤲慡愹㌲㕢愶攵ㄹ㝦ㅡ敡攸㉤㜶愴搶㘲攴挶㤵㤷㔲㑦昹晡㑥㈳㈲㤱摤搰㘸戲昴ㄱ挵㜳〵扥㤴㐲㠰㠳ㄴㄲ摣搸昰挴㠱㐸愹ㅦ㐳㈲捥㐰㘲㐸攸慥㍥㠶㑣㤷挲慡㄰㜰㉡愷ち㤷昹㤵っ㘶㤱ㅡ㠴ㅦ挸扣つ收愷㥦挰㔷㑤㡣〵㡢㑤昳㈱㈴㘴㈳㐳㐴扦㡦慤戱㜴㜶〰扢㘴㡦ㄶ㕦搲㔱搰㤱㍤捤搸昱〲摤㜵愹挲㐸㜱〱㐷㑢愰㘷ㄲ愲㌰㡡敢㠸挶收㔴㠲㠰扡㙡㑡愳〸㍢㜵戲昲㔰㥢㈹㠲捥㉡㙥挲づㄵ搱㐵㝥㡡挴昲摥㙡搳敢敢㑢愸攳㡡慤ㄸ㈰㙦搸㕦ㄷ㠵㌰㌶摥㑡㡥㠱㠴㕤㔲慤愴㍥㝦㝥㍢ㅥ攱愰㈳捡慡㈶㈵慦ㄸ〴昷㌹㉢ㄶ㙤搰晦っ㡦ぢ㘷㝤㤸㑦㌳㑥㕥愳晦敦〰攲㥣晡㕦㌱㠴㈷ぢ㘹㥢〴㍦戵㠹㌳っ㜳捥挸て㘷〴捥㜱挴㠰㘴㤳㙣㐹㤲㌱㜵㥤㥡挴搷戱扡㔸㈴㌸㕣㘷㉤昵㘷㉦㉡捦搲戶㙤㙢㉡〰ㄹ㘲㡡㝦ㄶ㈲愸改昳戵㜲㡢慤昱㑡捣〲㜴ㅦ挸捤扡愵㜲㈹敢昵㑣㈲慡摣挳㡦摢戲戰㜹〶搴愳昵㐲㙤ぢ㠵ㅡ攳㑢㌲㈱づㄲ㥣っ摥敤㜸㈲㜲㜰〲㘲晣愰攳扤㔳㠱捥ㅢ搱收搲㐲㈴散㐲㍡㄰户愲捥㈸慦捤ㅥ㕥戰昳昸㘲㜶〲㑥㔴㡦愸ㄵ愱〲戵㉢扢晥㘰〸愷づ㐷挳㙥㠶挷挸挹昷㈱敡㈶㐳昸搰敤㥣搷晡㌹愸慤㙢挶㔶㘶捤攵戹散㔲昱㠷戱搲㑢㝢㑢㉤㈱昱㥤㌱摣㈹㙢㡥㄰收昲〰㝥㤷敥昹㘵㙢㕤愰㝥昳ㅤ㌹㕤㘵扤㜹㌸搸㤶㄰㕡捦攱㔱㐵户慥搰攲㥤㐸㌰㉡㉡㤱搱ㄱㅦ㝢摣㈴搸㐵㌵〶㐰戶㔵㥦挱㘰挹㉣㐸㐷ㄲ〵㠰收ㅣ昰搰㔹㌹㠰㥥㐴㜹㙢〹〹㥦〳ㄴ㝤㐶㠲㥤て㘲て晡搸扢㠲搸挳㍥搶つ㘰搳扥㔲㔰摣攷摣㠸㍢愵㍥㠹づ㜰㜱昴㈴㝢挴挱㠷㉡晢ㄹ愴㉤晦〹愴㈳㡡晢ㄹㄹ攰挷昱㐰㘵㠰㈷㠱㙤㍥挰〷捦㍡㐰㕡㈲㌲㤴㘰晢㘹㕦㤳㔹㜷愳搸晡〸挱㍤〴㍦〱搰㜹㍢〰攵㕤㐲㐷㐸㝥㝦㉦搲戸㕥㌶扦慦敤晤搶㑢扣晥㜹慦ㄲ㘱㡣愲摡捥摦〱㡣㜴晥愷㠲㥤扦て搸收㥤扦昷㙣㥤㑦摢㜸㠶㍤戱㝥ㅡ愰㈳㤶愶㤸愲㜷挷扡㥦攰〱㠲㡦ㄲ晣っ挱捦ㄲ㍣㐸昰㌱㠰㤴㈲ㄹ换挸㍦㡥〴㈷㕤㐸㐷㘸つㄹ敢ㄳ〰㍣つ捡㍢㑤㥡㤳ㄷ晤ㅣㄲ搶㈷〱㍡愲㘹㤲㥣㈰㝦㥥昹㔸㥡㈴㈲㙦晦〵㈴慣㑦ㄱ㝣㥡攰㈱㠲㕦㈴昸っ挱㉦〱愴搲愴ㅣ愹晣换挴晤ち挱慦ㄲ㍣㑣昰〸挱慦ㄱ㍣ち㤰㑡㤳愰愴昲慦ㄳ昷㔹㠲挷〸ㅥ㈷昸つ㠲㈷〸㥥〴㐸愵㕤㐰愹晣㌹攲㍥㑦昰㥢〴㑦ㄱ㍣㑤昰っ挱㙦〱愴ㄴ挹㑣㈶攱户㤱昰㈷㈱捥㔵て昹㙥㑢㉣㔳㥥㜱攵㙢ㄲ摡㈵㥥搰昶㐸戲㘰㝣攱㉢㐲晥㘲㐸戴昳㥡㉡搳挴㌲㡦㘸愸㈹㥦ㅣ昷敤㌳㥥㐸㠸愳ち㍢攸攸〷戹㠶ㄳ愹㈶晤捡㕦㝡戶敡㈰㐳〱㉥昰㡣慥㑣敥㤲捡㐷晣捡㍢昰挱㥤搴ㄱ㐱挷搴㙢㝥㘵㜲愱㔴㍥散㔷晥愷ㅤ㥢㉡㤵㝤敥搳㉤挷挹ㅡ㈱扢っ搹㜷〵㍥扥敦㐴昵㜸㤶㤶㑢㕢㔶愳愹㥤㈴敥㥦ㄷ摢愵ㅤ愷㜹㕣㝣晥扥ㅦ挷搶㜰㠶〷㡡㑣晦ㄵ㡣㜱ㅣ㘷ㅢ戶㍤ㅢ㕦户㥦挰㐹〱搷㤲ㅣㅦ㑥㘴㈷㕣㈰㕡戳攳㘵散㘶㌳㉢㡡㐴㘰㠸戵㐴㌱㘴㐳㈹搱愶愴ㄲ㘲戴㔷攷挳㡦㜰㐶㜹〸㘸㜹ち㍡昱㐵昴㘵扤㍥挹搶㤳㠱㝥慣㥥㙦㙢㔱ㄳ晥㝡摦㜷㕦㤵㤲慣摦挱ㄳ㠹㉦㜳〸〸㘸〹㌷〳愴慣慦〰愳〳㘶摤㐸㐵攲昷〳摣搰摣㘴攷㡥摣晦〳〶〸摡搶晣愵㠲ㄱ晣攵㠱㐵㑥㔳っ㝦㜸㈵㉥晢㡢㤶攸昵换㙢㡢ㄴㄱ㘷㝦㜸摦㠴〱扤㡤㜶㈸戹慡㐱ㅤ戶㐸ㄱ㤶㔲て〰㜲戸㙡ㅣ敤昳ㅤ㙢〵晤㔱ㅦつ愶ㄵ㌴て挶愴ㄴ戵㠳搴ㅥ㌳攸㡤㠲愶扥㄰昴愸㐱㙦ㄵ昴㠳㍥㝡挴愰慦ㄲ㌴㜵㡡搴ㅥ㌶攸摢㠸㑥㔳户㠸㡥昸㐳㈴慣㍦㈲昸㘳㈹愰㝡㐹㌳㝢㥡攰慢〴㝦㐲昰ㅣ挱昳〴㝦㑡昰㌵㠲慦ㄳ扣㐰昰㈲挱㌷〸扥〹搰搱愲愸㡦攴戵扢捣㙢㌹愴㈴㑣㜷敡㈸㈹搸㘹ち㌸愸㘴ㄲ㤹㌷ㄵ昵ㄵ挵㐲攲捦〰扡戱㥣昸愳㌴攵㥥㡣搳㌳敦㍡㈷㜲㘵ㅣ愵㡣慡㝥㔴ㄴ慦㝥㔰戴㔸㉦昳愹㙦〳挴㄰㔰㔱挲㌸㈴戵㔷㠰〹㤰㥡愲〲㤴㤷㙦㌳㉦㡦〱㤱㔲㥦昲搱扤〶慤㤷攵搳㍥晡㙡㠳搶换㐲戵㈹㡤㕣㘵搰㝡㔹愸㐸〵扤搵愰昵戲㔰戵ち晡㑡㠳搶换㐲㘵㉢攸㉢っ㕡㤶㐵㔱改ち晡㜲㠳㡥〱㤱㔲㔴挳㠲扥捣愰㜵〷愹㤸〵扤挵愰㜵〷愹慡〵㝤愹㐱敢づ㍥攲愳㉦㌱㘸摤㐱慡㜳愹摤㘳搰扡㠳㔴昰㠲扥搸愰搹挱㘴〲〰搷敢㙦㉡㙡㝣㈹扦挸㤴挷㠰㐸㈹摡〰㠲扥搰愰㜵㑦㘹ㄵ〸晡〲㠳搶㍤㝤摣㐷㥦㙦搰扡愷戴ㅣ愴昶㘶㠳搶㍤㝤挲㐷㙦㌲㘸摤搳㈷㝤昴㜹〶慤愷昲㜳㍥㝡愳㐱挷㠰㐸愹捦晢攸つ〶慤㍢㐸㑢㐴㕥戹摥愰㜵〷㘹㥢〸扡摢愰㜵〷㥦昶搱㕤〶慤㍢昸㡣㡦㕥㘷搰扡㠳戴㘸愴㤱戵〶㉤ㅤ㑣搳戲ㄱㄶ㍣㠳㠴昵慦〴晦〶㤰㡡㔳㙥㉥㔹慣㔳搴㉣㜳晢昲㍤㍣慡㈸㡤搹㠶昵敦〴收㔶㤴ち搲攵㌶搳攵て〰㤱㡣㈶ㄴ㈵㠵ㄴ愴㑣挱ㅥ㈹㔰㡡搲㐳ち㉣㔳戰ㄷ〸敢㜵㠰昸㘹㠰晡㥤㕤挰搹ㅡ㌸㠹㤳攴㌳攲㑡愲挶㙡㜴㈷慤㌵㜵㝢㉢㜵搶㔵㌰ㄵ㉦搲㥡ち㑡ㅣ㐳㙦搵㤱㠴㈵攱慡㐴㉥㙤慥㐶攸愶昲㔵㙡㔲㉤戹愲㜱㈶㝤㥦慤攳㔲㔶㈵㈵㔹㐵㘱㝢ㅡ户昵㥦〰㕣ㄳ㔵㑤㐹㔶㔱ㄲ㥦挶㙤晤ㄷ〰愵㥣慡愶㈴慢㥥〳昲㌴㙥敢つ㠰ㄸ㙥㔵㑤㐹㔶㍤て攴㘹摣搶㝦〳㜰愴慡㥡㤲慣愲㠰㍦㡤摢晡〱㐰ㅣ户慡愶㈴慢扥〶攴㘹摣搶㥢〰〹摣慡㥡㤲慣愲㙡㌸㡤摢攲㐰㕡愵㐶㈵㈵㔹昵㠲㕦㠳㈷㙤戸昰捡慡愴㈴慢㕥昴㙢㐴㔱㠳愴愹慣㙡㡡㔹㐵㡤㜳ㅡ户ㄵ㐳㡤ㄴ㔱搵㤴㘴ㄵ搵㤱搴攰愹戰㌶愹㔱㐹㐹㔶㔱㜵㤰攳慣㌸㙡愸㔷㔸㠵戹〴㈰愷㔴愶㤵ㅣ㝡㍦㑢扥晦〳慤愰㝤㜶㈰搷㑡挱敢愶挰㘷〷㜲戲ㄴ晣㠷㈹㄰㜶㐸昱ㄵ挲㜶㈸戶摡㤰攳㡣昳㑥㤳晤搲挴戶〳㙢㜵㄰慣㈱攸㈴㐸ㄳ慣㈵㔸㐷搰㐵搰つ搰搱摡㐹づ扢ㄵ㜷昴㤴㥡扤㈳㜳挷ㅤ慦㜷戶昴㙣㙥昹搱ㅢ摢ㅦ㝥敤ㅢ摦㝤攸搵ㅦ摦昳㡦㙦㍣晡攸慢㝦晦搰㑢㙦晣挱捣㥥慦㍦昱挴昳㌷㍤昶搲㜷搷㘵ㅦ㡦㍥晢晡晥挷敦改㍦㝥捦㕤搹愳㔷㡦摤㜳摢㥤㠷晢て慤敤㡤挵㕡㕢慦散㝡攱扣慤改晢敥晡㍤昵搵扦摥㔸㡣㤳㐸㤷㐰攲攸捤㜲攵搰㝡㍣慢㐸昳㝣㤵戵㠱㌹搲户攴㌶㌲㐷㕡㤶摣㜹捣㤱㙥㈵户㠹㌹搲愸攴㌶㌳㐷㝡㤴摣昹捣㜱㈵㈵㜷〱㜳愴㉥挹㕤挸ㅣ㈹㐹㜲ㄷ㌱㐷晡㤱摣挵捣㤱㐲㈴搷挳㥣搰〵摡戵㉥㐱慥戲㕥愴て㘶慣㑢㤱戰戶〰㜴㐴㍢戹扥敦收㘲愴㝤㤲戱㉥攳㕢㉦㈷戸㠲攰㑡〰㐵捡ㄱ㥡晢㉢㐳㜳㠳攸ㅦ㙤㉥㔲㤳ㄴ晣愵㈹㄰㐲扢㥡捦㤰挶愴攸㍢愶㈸㠶㘷㔲㡡㔴㈷攸㔷つ㕡㙢㐹搲愱愰晦挲愰戵㤶㈴㘵ち晡ㄵ㠳搶㕡㤲戴㉡攸㙦ㅢ昴㔶㘹㥢搴㉢攸㤷つ㕡㙢㐹搲戳愰晦摣愰㙦㤳摡㐲ㅣ㐸㔹㍢㔰敥㕦㑡㠸愴〱㉢挴搲㠰ㄵ愲㘹挰ち昱㌴㘰㠵㠸ㅡ戰㥡㤸敡晢㈰㐴搵㔰㔷㠸慢〱㉢㐴搶㠰ㄵ㘲㙢挰ち搱搵㘳搳㍥昱㔹㍢㌱て搶㉥㠲摤〴搷〰㈸搲愰捣摤㡢㘶敥晣㤵㈷㕤㑡挱ぢ愶㐰㔶晥㍡㘰攳愴愰㤰捦挷慡㥢㐷ち攳ㅦ㝡愵㝣㍤㘶㠳㤷戲㉡㈹挹㉡昲㤸㌰摢つ㐸戰㤲戲㉡㈹挹㉡㌲愰搴昸〰ㄲ愲㉥慣㑡㑡戲㡡摣㈹㌵昶㈰ㄱ㤳㌶㉡㈹挹㉡昲愲㈸愱て㈲㤱昶㐹㕤㜱慤攵挱扤㐸昰㔲㔶㈵㈵㔹㐵㐲㤰ㅡ㌷㈲挱㑡捡慡愴㈴慢㐸㈵㔲㘳〰〹摤扤㑡㑡㜷㡦㈴㈴㌵〶㤱搰摤慢愴㜴昷㐸㌰搲扤㈱㈴ㄴ㘷㐸挴攳㌰㜳㥣つ挹㡤㌰挷㤱㑢㙥㤴㌹㡥㔲㜲㘳捣㜱㙣昸ㅦ戱昶ㄱ攲ㄲ㘳㠲〳㤲㍡攳㉣㘶攷㈵㜷ㄳ㜳散愸攴㙥㘶㡥㥤㤲摣㝥收愴㉢㘸挴㍡㠰ㅣ㉦晥㈸改ㄲㄲ㤵㜷㐸㠹㜴慤〱㉢㕤㙣挰㑡㔷㠹㥤攰㕢㤰攰㥤昶扢慣愴㤷㉣昶ㄷ〹改㠸㤲摥㌶㘰愵搷つ㔸改㍤戱㠷㠳㉦昰㐷㤱收㙢㐵戱ㅣ㐱〲摥㕢搶㤲晣愴攴攳㐴㠷昰慤晥㌶㠳ㄶ㉡つ愰晦㔷㔱摡㈹捣㑣㑡㔳㜸㌵愹㐹㥣㜳挷㠹戳㡥㔶敢㔴㤳㔲愷㤳捦攰扦搸戳昸㌹戳户㤳㌵㙡㌰㙤晦〳挱㔷晤ㅢ</t>
  </si>
  <si>
    <t>㜸〱敤㕡㝢㜴ㅢ搵㤹搷㤵㍣戲㐶㤶ㄳ㤱㜷搲㈴㠸挴㘱㥤㥡㠸㌸捥ぢ戶㈱戶攴㘷ㄲ摢㘹㘴㈷戴〵戴㈳㘹㘴つ㤶㌴敥㡣攴搸㘱㐹づㄴ戶〷昶㔰戶㈱㔰ㄲ挲㘲㑥㤷搲㐰ち愵摤㤲〲〹㈱㈴戴〴㑡㤶㘵㠱㐳搹㤶㠶㐷扢㘵愱愷愱扢散〳ㄶ戲摦敦捥㐸㤶愵㤱〹㈱扢㈷㝦㌰昶㝣扡昷㝥昷㝥昷捥扤摦㝢挶挶㙣㌶摢㐹扡昰㡢慢〲㠵搹愱㘱㍤㈳愷晣㐱㌵㤹㤴愳ㄹ㐵㑤敢晥㈶㑤㤳㠶搷㈹㝡挶㐱ㅤ㥣㘱㠵昰扡㄰搶㤵㉤戲㉢㍣㈸㙢㍡㜵ㄲ㙣㌶㤷㑢戴㠳㡡㜹㝢㜳ㄵㄱ愳㐴㌴㡢搴换㈶㍡〹㜸㉡〹昴〴〳摤㤱㉢㘹㤲㔰㐶搵攴ぢ㝣ㅢつ㔲慢敡敢晤昵晥愵㉢敡㤷晢ㄷ㕦攰ぢ㘶㤳㤹慣㈶慦㑡换搹㡣㈶㈵㉦昰慤捦㐶㤲㑡㜴慤㍣摣愳昶换改㔵㜲㘴㜱㐳㐴㕡扡戲㝥改戲㘵昱㡢㉥㕡改㜱ㄱ攵昵挱㐰扢㥣ㅣ㈰㝡㘷㡡慡㐸㔴扢㠲㠱昵㥡ㅣ㍦㔳㌴〵散㑢㝤戳ㅣ㔵戰㠱戲慣㈹改㍥㝦㌰㐰晦〵扢㐲戵ㄵ晥敥㔰㐸㑥敢㑡㐶ㄹ㔴㌲挳㝣て㔳摤搱挸㐶㈹㤹㤵㥤㈹扥㈴㔷㙡愳愴㜵㐹㈹戹㍡搵慢换ㅢ愴㜴㥦㡣㥡㤰㙡换㉡戱ち㍡㔸挷㐲慢㠹捣㑤昲㜷〷〳挱㠴愴㘵㌸㐹㙣攰㠵㔶扤昹㑣晥㠲愵昰㌱扣ㄵ摢挳慡㑣搶挱㥣㌸㕦搱つ㔰㐵挰改㈱昰㠵㌶敤昰摤㜱㈵慡晡㘲戲㡦㔳㠹㈸㐹㈵㈶㔱慤㠱㔵晣ㅢ㌱㘲㈱〱っ戳㠷㈵㝢㌸㘲て㐷敤攱㤸㍤㉣摢挳㜱㝢戸捦ㅥ㑥搸挳㡡㍤㝣愵㍤摣㑦㝤㜲㤷慢戲搲㙥㕥㤷㐴ㅥち摦㜲改戱慥〷㕦㕥㜶晣摤昷扥戹㤵㠱昷㌸ㄳ㑥愰㠲㌸㤱㠰搳㑢㘰㥣〵搵㌳昶㐷㕡㄰ㄶ昵摦㑦摦晢捡昶戵㙦戴晥晤昶㐳搷慣㥥搵昸搷〲づ愰捥㙡㝦㑡㡦慤㐷㤳搳戱晦㤷〳戳㍣㕥攳挰昸㈲㍥改愸㈶㘱㘷㈶㘳㘷愶㄰㤸㔹㜸㔴㍤昴っ㠷敦㑢㐷ㄵ㐹昷搱扥扣㘳敥换㘳扢扥昲慦㌷敦搹搳㜵搷㜹㍤㝦昱敡㘵㌷散㘲㤰㙢扥换搳㐰㙢㍡㘸捤㈰㌰捥㉥㉦㘱散㕦㑣㙡晦戴敡愵㥡㡥㜳㜷㌷摦㝦晢㡥挹晢㡦㠴㥥昰捣愲愱㕤挴㤷晥㉥㌹㜳㠶㠴㔸〰㍦㕡㙥㤴愵ㅣ㠰㘷㠵㤴㈱㐶捤戲ㅥㄵ㈱㘳ㅤ改㤸㍣攴愴ㄲ挹㥥㈷ㄵ㔴搳ㄹ㜹㈸搳㉣㘵愴捡搴㝡㠹㑥㍢㈳㔲愷㍡㍥捡㈸㘱㘴㌵㙦换㡤㜶㥢㌵愲攰攵挵〲㉡㔵扣挱愰挴㐸ㅤ㍢㉡っ攸㜲㕡改攵㜶㐹㑦㘴愴㐸㔲慥㈹㘲㐷散ㅢ㘹㠸摥㡣㤲搴晤㐴戲㑤㔳戳〳搸搱㌳㐶㠷㘸㠹搸㈰攷㙣〲摣㡡攰㤷㈶㘸ㄴ攷搰㡦㥢㈳㐵㈰改㠰㑦〲㌳㡡昳㥣㐷ㄵ㕡㘲戳㥡㤲㤴昴ㄹ㍡㕣捦㍣㈲晡㘵㔳〳㌵㙢搲㘶搲愶愳愴㤷昸ㄷ攳敦㤳捤〹㔹㤳昸戲昸㡡㜸㝤㝤㙣搹㘲愹㐱ㄲ愰㠷㍥慤㌶㠴〸㜹㔲㥢㤴㜴㑣摤捣㘵㜰㔲㡡昴ㅤㄷ挱㥥攱〱㤹㌷㜹攲㍤㤲搶㈷㤳捡搵㍡㥡愷挴㠳慡愶挹㐹㈹㈳挷㜸〳㡣敤昴戱㡤㝡慢愶愶搰㍥㍢㈰改昲愸㍣搷挵㡤㠹〲㙡㌶ㅤ搳扦㘰㡤っ㘵㠸昴慣㘲摣㈸㤱㤲㘱㈱㌲㐷戲捥㔷㍡户㜸ㄸ㘷晥愶㈱挵㐰捦㈹㐲㤳㐱㔲㈳攵戱慤㥡晣昵㍣戶㘴㐵㑤攴㜱っ捡挰㤷㍣愵㠱㌲搶攵ぢ㈶㔴㕤㑥昳攵搵愵搶㉢搱㝥㔹ぢ挹昰㔷攴ㄸ㝦搴愹㐰挹㈴㡦㔱㔹慦敢挶搶㤳㐵㡣捤㉢㙣㡤户っ㘵㐸戳挹㌱㕡㉦㜹ち㤹攱ㅥ㐸搲戴㌱㕤㡣㌹〹㌱㜳㑣㜳慢ㅡ捤敡㤰㕡㑤㑤㡥挵㌴挵〶㈵㥡㌳搶愹挶攴㡡ち扢㠳扣愱ち㕣㌶戲挰づㄲ攵挵㐵㠲捡捤㍤㘸敢㠵㜶戵㠰㜳㘰㔸ㅢ㑥㘹搰㔸昶挲㌸㉢㤵㤱㜷攵搸㡣戱戲攲摦㐰扢㐷扢㤴㤴㈱㐸昶㘲㡤㔲戰搰㔱慥挱㈴㤶晡搴㜸愲㠲㍤〳摦愲㜷㙤昹㐷攱㘴昳㥣昱㝦摢搹㙥㥦㙣㍥㝤换㈰改散㜶㈹ㅤ㑢捡摡昸晢㠵ㄵ㠹昳〱㙡〰ㄶ〰㥣㑦㠰〹扦㈴つ㔷㜶㌷攱㝢戰㈱㌶㉣㙣㔶㘲㤹㠴㌳㈱㉢㝤㠹っ戵㤱扢散㜲㘱慢搱〱搷愵攴㈷扣〲㥦㔹慣〵㔸㐸挰敤㜶摢戸づ㜵扡挵㍡㕥户㌱戸㌰摣慦㠲〷㔳慡㘰晤㐰㡢攳攰ㄸ摣ㅦ㈸㌵㜱〹㐰〳挰㔲〲㙥ㅢ㝢㤶㥥〳捦戲㥢慡戸攱㌷扤㡤㤸㐰㕣づ戰㠲㐰攱㡡㉥攲㜵ㅢ㠳敢挰㔷〴戵㔷戴㈲㙦愳昸㈵愰挵㜱㜰〲摣㡥㜱搸愸挸㝦〱愵㌱捡戵㉡挵㝢〴攸㄰昵敡㔴㐸攱㘶扡ㄹㅣ㔷㤵㕡㉦㙢㔱㍡㘰㈵㈹扢㔳㜹〱㈹㔱㉤㥦㉢搰戳㔳㠱㍡ㅣ㔰㥤㘳ㄴ攸ㄷ换㉢㄰捥〵㐵慡㜳㕣㤱ㅥㄷ㌹㡥愶ㅡ㘵㉡搸ㅡ攸㠵㍦㉢扦慡㍣搷挱昲愳㙦㔹㑤昱戹摥戵㑡㌹㌰慥㜷ㅢ㘹攳挴㈶㠰〰㐰㤰㠰戰㥦㔴搵愹㙥㍣戴㔸攵㈰㥣昶㜰搸收〲㐹慥㤷ㅦ㌳㌵㕥ㄷ㌵攰㍥㐲晡昷㉤慥昱㕡愹㈶戶〱戴ㄳ㈸搰挳㙢愸敡㕣ぢ攰㙢㤳㈹㈱攱㘶っ昱づ㔷㠰〸㜷㡡ㄴ㈰昹挳㈰散ㄶ挷挱㌱挴㑡㕣㈵㙦〰㠱㄰㐰て㐰㉦〱挶敥㌳ㄷ戹㡡㙡戸㥥愷愵ㅢ㠶㘲ㄳ搵挴㑢〹ㄴ慡攵慦㔲摤昹㌵㌴〶㌵㈵㜳㜸㡦愶愸扡㥢㔵挰㉢户㘲昸㝣っ㠱㠸摤扤㑥㤵㘲慤㔲㤴昲㌱㤵㘶㌶挶ㄵ㔴㔳〳ㄴ搹㘸㕥昴っ㤲㕦㐳晥搲愰ㄲ㤳㌵ㄷㅡ㐲㤴〴慡愰㘴㡣敥攴㕥愱㑥㈱㡢挳㈶〸㔵㉥慢戹㍡㜲戴㙡㑣敢㕢㤸㘴敡㈸愱晦敥㤷㔷慥㠶㐱㜴扢㜹㔸㜹ㄹㄵ挵换〹〸戰挲㥦摡㤳㠲摤㥢㤶ち㈵搴捤敤㘴㠲㘵摤㐸㜶攸搸愴改愵捤ㄴ㠲㐹愹㤹扣扤㑤㤳挹㜹搶㝡挸㠷攴捦㠸ㄱ戳㉣㌱㝣搰㉣㉥昱〵㝡愸㉥扥㔱㤱㌷㐳晣捦㉤㐵㔱戶㈶㤸搵㌳㉡㡦ㄸ攷㤶攲㥢搵㉥㌵搳慣攸〳㐹㘹戸挶〲㙤㘰㌶㈵攴㌴改㈲㡤摣摦㑦敡愴づっ挸㌱㡢㌵㠶搴㉣㤹捡㡥收戳挱㜳愶㤳㌲㉥挶㥤㘶收㘲㑥㍢愳敢昴㥣㌶㌶ㄳ挴慥㥡昲㐰摢敢㕢慥㕢㡤㉣〵㜳扢挵㉢攸㤷挴㕡愸愱摦搳㜵戰挹摢㈸〸敢愶㈲昵搶㐹改㑡㘵㈰㈹〷㈴㡤㤸㕢搵㜴㌱㤵㉢ㅡ捣挷ㄳ㕦㐶㈶捦㤰㤸戳㘱挳挹挸ㅡ昱㠹扦扣㈱㉢㔸㌸攷挳㥣㍤㘳㔳㡡〲〹晥摣㌰㘶愷㜹㕥挲摤愴昰㍥攵㐲㑡昵㍢捤㑦慥昹〸㤱戲㕣ㅦ搴㝦㐵ㅡ㈹㔲㙥ㄵ摣晤㘹㜵㜳㥡慦㕣搰ㄱ㉢㜳㈳㔰㔹㠹挷㠰㙡攷搷㌲㡡攲㠸㜵挰㌵昰晥㉤㜳㠰㐶㑥㈳㥦挳敤㠸挱晢㌴㤲戶ㅥ㈴㙤挹㐹攱㤹㔹ㄷ慦㤰㑥愸㑥㙤㔲戵晥㠸慡昶㈳搳㌴㠱搷昴㠴㉣㘷㤰㐵慤㑡ㄹ㌹㐵㤴㠹晦ㅤ㡥㌱ㄹ㔲㜳摦㠱㍣㡦搶㘳㐴ちㄱ㉡㌹㕡戵㈸慦戱摤昴晣㐸㘲ㅥ昷㉤晡扢㔵敤换㕢づ㉥ㅡㅥ昹慤攳摡㥤散づㄳ㌱慦户攱㔷㉦ㅣㄵ搷敥晦捡㤶㐹㙦㠶㠴㥦㌰ㅥ搲㠰㕡ㅣ挰扣〵㠴㈴愷ㄴㄲ㈲昲㤸ㄸ捦㙢戵ㅥ㈵㤳㤴慢攲〶挳愰散㡡㤳㥥㈲㙦㌳㔶ㄹ敦㐹搰㕥㌴㔷挷摢㌴㈵㤶㔴搲㌲ㄸ㡡ㄲ㈱挸㐳慦㤳晢㈸㌴㕦慦㈲攷慤愶慢攳㍤㥡㤴搶㘱㠵搲搱攱㐹㘳㙡㕣㠶㠴㜸㐰㐹敢㌴つ搷愴㈸㑦㡣㐳搱搳㜹㘶㔳改㌶㘹㐰㍦ㅢ㠴㡣戸㈷㜷ㄹ㙡捤捥散㜶收戲扢㑥㔳㑥㙣捥㍥愲㌷㥦换㘵㉥㤳㝥戱慦愵愵挳ㄷ㕣攲ぢ㜶㜷晡摡㕡㕡㝣戵㑤㙤㉢ㄷ㔲㍣㙦攷㕡搰㡥㤸て摥〲戱㌰戵㡥ㄷ㜵ㄵ〵敦㔸扢㠷扦㙢㌰戳㉡づ㉢〳㥦捦㉥㜰挶㐹搰ㄸ㠶戸㤵ぢ㤳㘲ㄶ㔰㘱〸㔳攱㤱ㄴ㤹昸㉢愹㐹散㐷〷㉣ㄴ㘶㝥慣昲㜶愱㠵㤴㜷㤲㝥改ㄹㄸ愲㔷㈸㜰㜶ぢ戱㌳搴〶㤵挹㘳摡㑥㈵㐸扥㠵攴戲愵搴㠳挷敥戳愹攰ㅣ㈰㌰㉡㉤摦愲㌱㤰㤶慤㥤愱慢㥦㥥扢愲攳挶ㄷ摢晥昰㠷挶摥㝦㘷㌷㤹㠸ㄹ㉦㑤㠸戶㝢㥥改搸昷敢㥦㍥搲晢㔶㙤㈳㐳㘰っ搹戰㌹㌳〴㔶ㄶ㥤㐵戰㌷搴搳敤㙢敥昶〵㥡扡摡扢昳㘷㜲愱慦㜶㐳捤㠵ㄱ㈹㥤㔰ㄷ晡㥥摣攷ぢ搶㕢ㅤ㄰㐳扣㡤㐳ㄲ戳〴ㄸ愲㙤扥㡦㠳㘶㠱敦㈳㠲㙢㡢㝤摣㑣捤攲㄰〱愱㤱挰愷㠸㤹攰㠵㕡㌸〷㥦㍢㌰㘶㉡㌱㝥㙡愹㍦摡㐵㍡㉤㉥攵㥦挱㜱〱晢㠲摢㠷改ㄷ摣摥㠴㍡摤攲ㄶ〲㌰㘰㔳搱㄰〰愰㕢扣㡡㠰摤扣〵㐴㐸愷ㅣ挲㘲愲敡㤴愱㍤つ愷㐴㐸㈱戴㜵愷㕡搲㔹攳㕤㠷㤳㍢扣改㐹㘸慥ㅢ搳搵㙤㌴〱㑥㌴㡡昹㐱㔵㈶㡡㔴㜱㝡愶攱晢㈳挷ち㝣摤㈸改愹挵ㄸ愸敥㜴㈵㍤㈰㙥ㄲ慤戹攳㌸㈵㌴㉢㜴つ㜹㠸愷搴换㘵㠴㤳㝦㐹㐳戸㜲㘰攲㘸ㄱ㜳㌱㠶挰㡦㑢㌴㑦㔹㤱㜶戰摢愰㡢ち㌴㈷㐳㔸挸〵㜳㉢ㄵ㍣摢〸慣㘹敢敤ㄸ㝤搹昰㤹摥㕦ぢ敤㐴㙦㥣㤳攳昶㌱㥦㈶〵〷㑣㌰㙣㈶摡戸㑦挶㑤ㅦ㙡挵㜶搸ㅤ攷㝤㘰㠶㈷㡣ㄶ㕢㈹㡦敤㠹慦㤳㈲㜲戲㔵搵㔲㔲㘶㠲㔱挱愶愷愴愴㙥攲攸㤰㔲ㄲ㙣㉣散㜳㈸㉡挱㤴㌷㘵㌳㙡愷㤲ㄶ攳〴㌸摦㤸㑤搲㄰㌵㐹㐳扣挹ㄳ摦㠰ㄷㄳ〶㕢ㄱ㉤戵㑦愲昸㈹㤱㔲愲㉥㔴昰昲攰慣㌰捥㜴昶㥣摢㘸㐳㜱攵㘴搷㔷挴㝢挶㉢㌵㍡㙥㍦㐵㜸搸㍡ㅣ㍦㤹㜰㍢㜳搲ㅦ㍢捤扣㌲昱ㅤ昷搷挴㙢㠸㥡〰㈱㈶㙦㡦㈰㕤㈷㜲㥦㘷㥣搸㐶㉤摣㜴戳㌵搴捥㐵晥㕡戳㠰ち㐳㥥挱挲ㄶ㝣㠳㥡挵敢搰〱搹㠵扣㑤㌵挹ㅦ捦〷㐴搷ㄳㄶ㕡〶改㠷ㅡ㜴摦㐲㐶㙦搴愶づ㔳慤㥣㑤㐵戲㈲㙦㔳挵〸搵っ敦㌳㙢㥡捤ㄲ㝢㥡㌱ㄱ挲㥦㘶扥㌱挹㝤㌲㜰挷ㄵ㍦㝦晤㡡搷て慣㘴㍣攳㠱昱㌷ㄱ㠰㌱挲捤㤰攷㌰慣散户愸㜴扡㔶㜶㠹㡤晣㉤ㅢ㠲挱㐲㘱㐶晡㠴ぢ昳捤㔴㘰㐸㥥昰㥤晤ㅢ戳㠰㡡昷㌲〲㌸ㄴ攷户〹㥣ㄳっ㠴つ慦㍣攷摣㍢户㔳昳〴㙡㉥昰㤹扣㐸㔴㘰㡣㜸ぢ〰㝦っ㠴㥣㥣昸慤㘶㠱ㄳ㠷㥦捤昳昵户愱攳㜷〰㙥〷搸〹戰ぢ攰づ㠰摤〰㜷〲晣㉤㠱敡㑡㤶愰ㅦ㑥敤㉥㉡攴㉥慦㐲㈵昰戱㌸㐲愰摡攱扤㤲㝥昸㌲戰㜴ㄱぢ昵昶攷㥡扥㡢㈶愴㐵ㄸ晣㈹㑥敢ㅥ戳㠰ち换收㕡扦㐷㠵摣攵㠵晦挱㘷戸㤷ち㌴〳㝣㡤愲ㄹ攰㜹昰愶晢愸挰扦㉡㘰戰㘱㝣㠶扤㘶〱ㄵ㙦捥㤰㠹㍦㐰挷〷〰ㅥ〴昸㈱㤰戰㘷㝣愲㠷搰昴㈳〲搵昶㠹㔰搷㘸㜴敥摡㠹敢㤱搵㔴愶敢㜹昳昷昸敡攷㝥㠱敢摤搵っ捡㤹捦㔸戸㍦挲㌵搴晡㠹㌲㡤〹摣㘴敡搳昴㘵搲㜰㔲ㄶ㜹ㄱ攱㤹㔱㐲捥换㐰昳㠰㤱扥慥愹㈸㑥敡收挷捥㈳㔲㔵㤶ㄱ㈸㌰摢攸ㄶ搶㤱㌰㤴ㅤ㡦㈷ㄸ㑤㕣㘲っ㉥攷㑦〸㑣改㔴愲㥡慡慢昱㡣㉦㐴攱ㄱ㝤㔲愳㈹挴㑣㡢㥢搸㥡㘲㔹㥤㑦㍢攱扤㤶挶昰晤摣㐷〵㍡㌸㈸〶㍢摤攲㈸㙢㕣㤷㙢㝡ㄴ敤搳〹㌰愸〵扥㡤晢捤〲㉡㕥㠸㈷㘷摡〳㔴㄰ㅦ〷㌸〸昰〴挰㈱㠰㈷〱づ〳ㅣ〱㜸ち攰㘷〰㍦㈷㔰㉤㌰㉥㙥愸ㄷㅥ㡦ㄷ㘲挷搷㜸ㄴ扤ㅣっ挲〳捤攲㝣㠶挰㥣ㅥ㌵愶敡㍥晡㙦搲扥㥥㔵〶愹㐰摦づ㔱㙣ㄸ㤱㤲〹㔵㐴ㄷ攷戳〴ㄶ㌵つ搰昷㉡㌱㈵㉡晢〲扥㐵扥㔰㘷搰㤷㔶㝤摤㥡ㄴ㑤捡扥愰㐶摦户㐹㐹㕦㐰㑡㈶晤㐳㐹㝤㠸㉤㌵㤵搱扤㤳㜷㈹㍢㝦晦㜸昰㤶ㅢ㝦㌳攳昰㠹〵て戰〶ㄳ㔱晣㍤㤱ㄷ昲换㔷㜹㡣ち戴㑡㐸㉥㔶㘹㐴攰捦㔳挹搱愴愷っㅤ攸㌷㠹㤴㐴攰㡢㑣挴㠶攵ぢ㡥慤㥦昳㜴攷敥摡敦㍦㝦㘰㙦晦㍦㌰愸㠰㍣㌵ㄱ搴っ㑡㕦㉣㐷㘹愱㠹㤸摤㔸㍤搴㜷扤愷攵挷ㅦ摦㜴㙣户㜰〵㘳搰㈳㔶㤴捥㉦㐷㘹㠱㠹㌸㜱㜱挳㠱ㅤ扦戸戳攳慥㍢㙥晥攰敡㌷㐷ㄸ㠳㌲戲愲㌴慦ㅣ愵昳㑣挴捡昳㕦㍢摡晣搵て㍢㜷㍥㌱㜹㉦㍢㜲昹晢っㅡ捤㡡搲㕣㜳㐰捤愱㍤㙤摢㙥ㄸ㔸昳攰敤㙦㕦攲ㄹ扥㙡ㅡ㥢㘳㈲收㜷つ㍢㌶㉣㜸戶㝢摦㤱昷敥㍥㝥晤挸户ㄹ搴愲ㄵ愵㔹攵㈸捤㌴ㄱ散昰摡㡤㝢㕣慦慥㍤㜰昹㕥㕢敦㡢㝦慣㘵搰慤㔶㤴愶㤵愳㌴搵㐴摣㜷挹慤慢慥愹㕤摥㝣挳挳㕢㌷捤晤敥慦扥挳愰愰慤㈸㑤㉡㐷改ㅣㄳ㜱昵晢戵搳㜷㈴晡㕡敥㍤㌸㜷㙦攳晤㙢㈶㌱㘸㜹㉢㑡ㄳ捡㔱慡㌶ㄱ㐳ㄷ㝣㐹摤戴㙦㕢晢㙤ㅢ㌶㥤扦昵晥㥥ㄶ㙦㑥挰㠴ㄱ㈲昹攷㐵晥㑣挱㝢晤〲敢㔵㔷晣㙤㐴ぢ㝤敢㌰っ㘵攱愰㕣扦挰㥤戹ち晢挵愷㐷㉢㤷㌸ㄴ㠹㥣攰愱㔵㝦〶㍡㘳搵㈳㈸㥥㑢户昸㍥〱〶昳挶㜷㤰㉢㠶晦愴㕡昵㤸敦ㅣ㐵攸ち㔶㘹㙥㕢㠹昴㍢㑤㐴昱昷㝦摥㝢㘸ㄸ㤷晥て㐱搲攱捤㔹㐷〶㠳㌸㐲㌷慢愰愱㜸㌰扥㤶㡦搰〲㐳㤸㕦ぢ搷㔴挶散昸㍡ちㄹ㠷㤲搹㑦㝥㙣㈰㡡扦戲昳挲㝥昲搹敤昴散搵づ〱㤶㜳㝥昹㠳挸扦ㅡ㜷㔱㍦㈷㝤戰㐶㌹㘹昳昳㌵ㄷ㝤戱㤶愱ㄷㅢ改戳挱晦愶㐷攲㉥㜷㔹㔳改㍣㑤搷㥡㝤㐴㍢挹ㅤ搷昶昶摣㠷㘸㜶㕢摥㝢㌰ㅣ㙡㜸ㅥ搸㐸昶㍦戹捥て㍤㙣㍢㐹つ㜴㠱敢㜱㤱㡢㘱㜴㠶㠷挲㍢㝦㤸敢扣攴攴㠹愲捥挷㜳㥤㝦㤸敢晣㐱慥昳㍢㑢㘶收㍢攷㥣ㄵ㤳㌲ㅣㅤ捥㈵戳愹㔰攰㐷晦〷㡤〵㤷㤴搸㤰昷㑤挴㍦㈷㌷ㅦ㝤㘱搶摢㑤㍦晡挶㐷换戶㝦㌳摡捣攰㉤㔹㔱晡㔳㌹㑡敦㤹㠸㝢扡㠴㔷㍦扥昱㤵㌵㍢㘶㔴㕦㝡㜰搳㜳㔹〶㘷㘱㠴㙥㜶㠲㝡攴㤹晡ㅣ㘲㍥〶㈷挱㡡愹摦㌵㘹㤵㌰昵㍢㈶愲昸㘳㑦㉦㝣ぢ捥搴搳㌸㔳㌳㜸ㄵ愳换ㅦ㌵㠱扦㌳〹㤴㙣挴㙦㑤㐴㠹㌱㠵㙢㘲㐵改㡤㜲㤴㕥㌷ㄱ㈵挶昴㘰ㄹ㑡慦㤵愳昴㙢ㄳ㔱㘲㑣㥦㈸㐳改搵㜲㤴㝥㘹㈲㑡㡣改愱㌲㤴㕥㌶〷㤴ㄸ搳㤷㑣㐴㠹〹㠴扢㘶戵㑦㉦㤴愳昴㡦㈶愲挴〴挲攷戳愲㜴慣ㅣ愵攷㑣挴昲扤㝦ㄵ㜹昸挰昵㠱㠷㙤㝢㥢㉡㜷慣扤㤳ㅤ㈹㐳改㤹㜲㤴㡥㥡㠸愵慦晤搷攳㡦㝥敤愱昶ㅦ慣㝥敢㤹ㄷㅦ晢㘰㉦㝢慡っ愵㥦㤵愳昴㤴㠹㈸㌱换㜰㘱慤㥥敥挹㜲㤴づ㤹㠸㘳挱㌷㘷扣㝤捥慣挶敦摤搶㝥敢摡㤷㝦㝦㠰挱て戶愲昴㜸㌹㑡〷㑣㐴戱㠱㘷昰㤵㐷攸㘶晢愹㐷㕥㐴㕢㈰愲㜰㔰㌹敡㔱ㄳ㠵㜰搷㘵㘷〲㉣㘴戱慥㐵㕣搳ち㜵㔷昴慤㕡㔵搵㍣㙡っ敤㝣戴昱愳㠶换㥢ㄸ捣摥〸摤散㤱戱㌴ㄹ㉣ㅤ攸收㝢挲㐴昱㥥㍦㉤敡〹昵㌱愶㈷攴㥥昷摣㔷搴ㄳ㑦㔱搸戳敡㝦〱攵㙥攸愰</t>
  </si>
  <si>
    <t>㜸〱捤㝤〷㝣ㄴ㘵搰㝥摥㐰㐲昶㈸㌹ぢ㔲挵㠰㈲〴㌰ㄲ㍡㉡ㄲ㝡〷㈵㠰㕤っ挹〵愲㈹㤸㠴㘶〳ㅢ㉡㌶㔴戰ㄷ散扤昷㉥㘰敦〵㝢ㄷ㝢敦㕤晣㍦捦扣敦㙣㌶户㝢㠷昰㝤晦摦敦㕢㤲挹㍢捦捣捥捥㍣户攵㙥攷扤㈵挳㘴㘴㘴晣㡢㠵㝦戹㌴攵愰㘳昱愲扡晡㐴㔵挱㠸㥡捡捡㐴㘹㝤㐵㑤㜵㕤挱戰摡摡㤲㐵ㄳ㉢敡敡㥢挰㈱㝢㘶〵散㜵㔹㌳敢㉡づ㑢攴捣㥣㥦愸慤㠳㔳㔶㐶㐶㑥㡥㤷〹㝢㍢昷ㅢ㔷挵攳㕡㕥㔳ち㜸㘵㜸搹ㄴ捤㈸㜲㈸㍣㡡ㄸ㐵㜳㡡ㄶㄴ㉤㈹㕡㔱攴㔲挴㈹戶愰搸㤲㘲㉢㡡慤㈹㕡㔳㙣㐳搱㠶愲㉤〵户敦戵愷攸〰搱愲㈳挴戴ㄱ挳愷捣㍡ㄸ搵ㄴ搷搷搴㈶㝡攵捤戰㌹て㈹㉣㉣㈸㉣攸㌷戰㜰㐰㐱敦㕥㜹㈳收㔵搶捦慢㑤っ愹㑥捣慢慦㉤愹散㤵户挷扣㔹㤵ㄵ愵ㄳㄲ㡢愶搵ㅣ㤲愸ㅥ㤲㤸搵扢敦慣㤲㝥㠳ち晢昵敦㕦㍥㜸昰愰ㄶ摢㈲昲攴ㄱ挳昷愸㑤㤴搷晤㙦挵散挴㤸㔳㐶っ㉦㤸㥣愸晦摦㡡戹ㅤ㘲㈲攴挸㥡慡㤲㡡敡晦愵愰㔹㝣㑤晢㡦㑣㤴㔶昰挵㑦㈴㙡㉢慡㘷ㄷ㈰敤㐶㐴㐳ㅢ㔸㌰慣慥㙥㕥搵㕣敥㐷㈳ㄲ㤵㤵㔳ㄳ攵昲愲㔷㡤慣慢摦愳愴戶慡慥㐵ㄵ昹㑢搴㈶慡㑢ㄳ㜵慤慡㐶㉤㉣㑤㔴㍡挷扡㥣慡ㄹ㈵戵㤳㑢慡ㄲ㑤㌹挸慤戲慦攱戸戲㐴㜵㝤㐵晤愲㤶㔵搳敢ㄲ㔳㑢慡㘷㈷攸㤲㔵㌵㘶㕥㐵㤹㘹摡ㄴ㍦ㄹ㑤扡㐵㘵㈶㉦ㄴ昲愹ㅡ㌱愷愴戶㕥㌴扥㠴㠵㔱扥㠱摤㐵慡㘸㤴ㄷ㜷愹扣愴戵昸㥡ㄵ㔷㔴㑤㐸搴㔶㈷㉡戹ㄱ扥㤲㍤㤳㥣㠴㈰晢㍡昸㑣㘹㌹㝣㤵㑣㜳㜷昰戱ㄶ㙥㈵㍢て愲攳攴㥡摡㉡散㤰㤳ㄲ㈵搵㐳ち㝢ㄷっ敡㔵㕣㕦㌶㌲㌱㝦㐸㘱㐱敦㐱㕥㘷㜸㜸㕤攸扢㍤㐴戳扥㈵㜹㙢敥捥ㅢ攸敤㐰戸㉢㠴㘹晡ㄶづ昱㘰㘰ㅥ㘶㤹㌳㑢㌲㘷捥捡㥣㔹㥡㌹戳㉣㜳㘶㈲㜳㘶㜹收捣搹㤹㌳攷㘴捥慣挸㥣㜹㜰收捣㐳攰愳㑢㑥戳㘶㤹㙥搹㝥昲愲㈶㔳扢㍥㌳攵敥㐷㝦戸昴㠳攳㔷㥤㘱㜸㔴换㐹愱ㅢ〶扢㑣慢慤挰敢㌱慦戲愴戶搷愴㡡敡㈱㝤〷ㄷっㄸ摣㙢㘲挵㈱㠹捡㡡㐴㕤晤㤰㝥晤ちち㝢㑤㉡㔹㌸愴摦愰㠲晥㠵扤〳㑢㝦慦㍢搶昷昲㈱戲㝢㐰攴㡤挰㘹㘷㕥㔵㑤摥愴㐴㜵㕤㐹㘵㕥㔹㈲㙦㔴㜵愲㜶㜶㐵㐹摥㑥㜹㘳㡢昷㈸昶㝡搲扦ㄷ㠴㌱慦愰㍥搶㜸敤㤳㝢摥㝣搹㔹ㄷ㑥㔸昲摤慢捦ㅦ晥攱㑦㥤っ捦㌶㤲㕣〱〶㍢㈴㈵㔷ㄸ㐸慣㡦㘴搵户愰慦户㌳挳昶㠶挸㉥㠴㘸搶㑦搸散攳昵㈱摣ㄷ挲㤸㘷摤搶扥㕦㔶摣㙦敢ぢ㙦ㄸ㝥搶摡散㍥㥦㘷㝤㝢㠲攱㘹㑤戶搶ㅦ㠳昴慦搹〰㠶ㅢ〸㤱㍤〸㈲㜳摣〰㙦㌰㤱㕤㈰㡣㜹捣㙤攰挸㕦扡户㔹㌱㘷昶愸慢ㅦ敥㜴㐳搱昵攳户㌴㍣㘵捡〶㜶挳愰㔷㜲㌹㠵㝤ぢ晡〵㑡㉡散㌳㐰㡡㉡散㍢愸㘰㠰㌷㠴攱㜷㠷挸ㅥち㤱㤶摤ㄱ㜳㐶攵㜹㐵昴ㅦ〶㘱捣㐳㉥㥤㥢㕦㙣㜱㑥捥㐵摦㡦㕢戵晢㙢敦慤㜹昵攵㙤っ㡦㘳㐹㘷〴〶晦㡤摤㤱っ㍢ち㈲㝢㌴㐴收挸㠱摥ㄸ㈲㘳㈱㡣戹摢㙤愸摦㝢扦㍦㜴摦㝥户㡥扤㜱攸挷㑦慦扢晦捦ㅢっ㉦㄰戲愱昱ㄸ㈴㙦愸㑦愰收扥㜶攷㉡攸攷㑤㘰搸㠹㄰搹㤳㈰㌲㐷っ昴㈶ㄳ㤹〲㘱捣㉤㙥㐳愷晣㝥搹搲㡥㤷㑥ㅢ㜶摡戴摤摢㥣昴晥慣捦っ㉦㐲戲愱㍤㌱昸㙦ㅢ㥡捡戰挵㄰搹搳㈰㜲昷慣挷㥥㡡㥦㍤ㄲ㜵㜵㌵㈵㜵摥㜴㥡㘷㐰ㄸ㜳慤摢敡挲㕥扢搵散㜵昷攲戱㘷㑦摤㙢挷愳慥㥦㌶捡㌴㠷㔹戶扡㌷〶晦㙤慢晢㌰散扥㄰搹晢㐱㌴敢㌷㡢挷㝣愱户㍦攱〳㈰㡣戹捣㙤慤昴㤴㉢㝥攸搱攵慢㌱㑢㐶扣晤搱摣捡㡣昳っ㉦慦戲戵㤹ㄸ散㤴戴ㄳつ㉣攸㍦㜰㔰㠰搰㐱〵晤散愱㌱戸愰捦㠰㍥摥㐱㔸挵㉢㠱挸㥥〵戱㐳扡㘳㜴㔸昱昰ㄱ㜹㝢捣ㄸ攱㤵㜲㥤㌲〸㘳㉥㜰㌹㕤户晢捡㈱㐷㜷ㅦ㌰昲愴扢㡥摡慢搳攵敦㥣㘳㜸戵㤷㥣捡㌱㐸捥㘹㔰㐱敦挲攰㐹㘴㔰挱㘰㝢ㄲㄹ㕣㌰愸㜷愱㌷㥢昱攷㐰㘴㔷㐰㙣扦昱㥣昶昰づ收㉡㠷㐰ㄸ戳挲愵搴攱攱愷㑦㕦扥换㠶〹挷㑦㜸搸㑣㝣㜸攸㉣挳昷ㅥ㤲㔲ㄵ〶㕢㑦慦慥㈸挷㌹㔸㑥㙡㤶㤰挲㐱㕥㌵挳搴㐰㘴捦㠵挰㌱㔵㌵户戶愲ち搷愶㥡扣戲㤲扣㘹昳㘶攱㍣戸昶敡戵㤷搷攴ㄵて㉢捥ㅢ攱ㅤ㑡晦㕡〸㘳㑥㜵㥢摤敦㤲㔵㥦慦捥㝣㝢捣慤ぢ晡扣扣摢挰てて㌷㝣户㈳㥢慤挷愰㕤㜰戳㝤ぢち晢扢戳搴愰晥摥㍣挶㥡て㤱扤〰愲㔷㥡㙤㡦㍡㜴㕥挵晣㤲㑡愴㤵挰愹ㄳ〷户户㤰敢㉥㠲㌰㘶愹换攳㠰愲攳捥扦敤攳〷㡡㉥㙡㍢戲改戲㤷づ㜸挲昰つ㤷攴㜱㌸〶改捦㘵㐷㌰摣㤱㄰搹㐷㐱㘴㡥ㅢ攸㉤㈶戲〴挲㤸挵㙥〳捦㡦㔸摦昶㡢㉤摡ㄷ㕤㜵昶搸㤵ㄳ㕥晢晣㐱挳㌷㜳戲㠱㘳㌰㠸收昷㔸㔸扣攳㈰戲㡦㠷攸㥡愶㐶搹搹㜶㤲摤㙤㈹㔷㍡〱挲㤸㠵㙥摢㘶敤㠴ㄹ搷收扣㌵攱挱〳㙥挸㤸扥敥扢敥㠶敦㈱㘵摢㈷㘱㤰㝣挰㐵㕦ㄶ㤶㌱散挹㄰搹愷㐰㌴敢㉢〷㕣ㅦ敦㔴挲愷㐱ㄸ㜳愸摢摡㡡㔵〷扣㍢攱愹攵愳㤷晣摣愵晣㤳ㄵ㥦㥦㙤昸㘶㔵戶戶ㅣ㠳晦戶戵㌳ㄸ昶㑣㠸散戳㈰摣㈵扤㡦户㠲昰㑡〸㘳づ㜶㕢㝢散㤷挳愷㘵㥣昶昰㤸ㅢて㥦摢愷㘵捦慤㕢ㅢ扥㉢㤶慤㥤㠳挱㝦摢摡戹っ㝢ㅥ㐴昶昹㄰㤹㈳〷㜸ㄷ㄰戹㄰挲㤸㔲户愱〱㌷㉣㥤㜵搷㠳挷て扦㉢攳㠶㘱捤㔶㑣戸挸戴㠶㔹㌶㜴㌱〶搱㉦攰㈵っ戳ち㈲晢㔲〸㥣㉥㔲ㅥ㈰晡〲敥攱㕤挶㜵㉥㠷㌰㘶㝦户改㜱㙦摦㌰昸㠵攵昷㡣㝦㘸㥢戱㍦㝥㌵敢攸㔹㠶敦昷㘵搳㔷㌲㙣搲㈹㉣昸晡㌵㕣て慥㘲搸慢㈱戲慦㠱㜰㡣ㄶ㝡搷ㄲ扥づ挲㤸改㙥㙢㈷㍦搷㘵㙣攱㐵㝢㑤扣㙤搱摣捣敡㙢ㅦ晤搴戴㠱㔹戶㜶〳〶挹㈷愷㠱㌸㌹〵户㌸戰㘰攰㘰㌹㑡昱〶㘷挰㘰敦㐶挶扦〹㈲晢㘶㠸捥改㑥㑥昶ㅣ㜱ぢ㔷戸ㄵ挲㤸挹㉥愱㤹〵昷ㅥ晤㔷昶搵㘳㙦㍡戸捦户㝢慣攸㍥挳戴㠵㔹ㄲ扡ㅤ㠳㜴攵㌷扣慢戹㠳㘱敦㠴挸扥ぢ挲㕤㉦晡㜸㜷ㄳ扥〷挲㤸㌱㙥㙢挷㉣晣攲敡搹挳㤷㡤㍣攱晥㡡慥㈷㍤搸愵愵㘹〷戳㙣敤㍥っ〶㈷㤱㍤愰㑦㐱摦㠱㠱敢挵㠰挱〵㤶昳㠱〳ち晡昴ㄹㅣ㔸扣晢戹慤〷㈰戲ㅦ㠴㐸晢づ㘴㔸昱搸㍤扣㠷攸晦㌰㠴㌱㐵㉥户散㌱㠷昵㙤㌳㝥挶挴ぢ挷㉣㉦㙣扤㜵攵ㅢ愶㍤捣㤲摢㙡っ㤲㤹㠸㝥㘳戰㠶㘱搷㐲㘴㍦ち攱摥摦ㄵ㝡㡦ㄱ㝥ㅣ挲㤸挱㙥㙢搵ㄳㅦ㥣扥晢愵晤㠷摦㜲摦昷㑢㥦㕦㜷昰㐴搳〱㘶搹摡㤳ㄸ晣户慤㍤挵戰㑦㐳㘴㍦〳攱㑥ㅢ㠵摥戳㠴㥦㠳㌰愶㡦摢摡挷㘷㍤㜹搱捡㑢㜷ㄸ㜱攳昶挷㙣㘸㌵敦搸つ㉤㕥㠰㜹㑦昷㘹㘰㘴㙤挹〲㝣扥㙡昸攸搶愷愰㌷晦㙤晣㌳㉢㍥戲㤶昷㉦ㅦ㔸㕥㔸㔸搶扦㜷㐹摦㤲慣捥〸晢㕦㍦ㅣ昱㈲搰愲㝣慦㡡敡戲㥡〵昲㘹愹攳昰㤲扡㐴挳㠷愷㥥捥㌶扣㘶㕥㜵㔹㕤㠷㘸㘳㜱㝤㐹㝤愲㝤戲慤㈱㐸㘸戵㘲㝣㤶㑣搴挹昶㍡㈵慦㌶愳愴㜲㕥㘲搸挲ち㙢摥㌶挹㡣㑦㤲㌵戳㔲㕢㐷搷㈶づ昵慤愱㡣㠶攱㔶挷㝣㠹ㅤ慡搲㥡㙣㕥戸㠲搶搴㈵慡㈵扤㥥㔵㝢㔴㤴ㅥ㤲愸㉤㑥昰㐶㐹愲㑣㑡㙤㑤㤳晢㌸摢㜳㑡㌵ち挵〷搴戲㉥㐱戴㝣搴挲晡㐴㜵㔹愲っ昹捥㑤搴搶㉦㥡㔶㌲慢㌲戱㑤㈳ㄷ扢㑤ㄸ摡㌵㠲㐷搷㤴捥慢挳㘹愴扥戶愶戲戱㘵㔸搹晣ㄲ㝣㠴㉥㥢㔴㔳㤶挰㈷攰愶㕣㌲㑣㐶㤳㈶挶㘴昴㠸晡ㄸ捡戸㜵〵昲㐲〴㕥攲㙤昱㥡户㙤扣摢ㄵ㑣㐵㜵愸愲㌲挱㝤㌲㜳㠷㡤〴㤳戸っ㤳㥦摡㌱㔰ㄳ敦㉡搱扢㝢㙡㙦挹搱㝦攵晥晦㍡㘷㘶㙥攵慡ㅦ㌵ㅦ敦㤹挶㤶㔴㤷㔵㈶㙡搳摥ㄳ㌳捣挸㝢ㄱ㈲㙢㘷ㅣ捤㈹搹㙢ちて戳搰㉣捡㕡㔰㔱㔶㍦㈷㝢㑥愲㘲昶ㅣ扥捤挳㝤戳㥣ㅣ㔲换户㐲晣慤㠴㘷㤳㑣㌸㝢㉦㐳昳㕥愱㔸〷ㄱ㡢㘵㘴扦㡡扦ㄹ搹㌱敦㌵慢㘷㜵挱摦㑤扦㠱㠱攰ㄹ㥥摣㌰挱摤慤扡慣慡搱㌵戵㜵㑤㥡㐴㔵㌹戶愴㙥㑥㍤㜷捦昴㐶挶㝢㥤攲つ㠸慣ㅤ㈰㌶㝡㝦㈴ㄷ㑥㑤㜹ㅢ愸㘵搵挸㐴㜹〹㙥扥挹搱㙤㑡戲慡散晤㥣㤱㠹扡㔲㡦㌷㝥挶攱㔸㔹㤸㡤ㄱづ晥ㄶ㔵摣晢ㄳぢ敢㐷㤶搴㤷㌴慢挲㉤㈴扣㑡ㅥ㥣㝡捡㕡㜶挴㌵㕢ち愶㙢挷㥣㠶〸㜱ㄹ〶愲㌴ㄷ挰㐶挲㠱㠳攳㈵愳㠹㤳改㡢㐰敥㥤㔰㐴㜶昲㡥摥昸㔶㄰敥㔰㤵㡤㐹㔴㑦㕢㌴㌷㔱㐷昷㥣散戴㔴㈶ㅦ㕥っ㌶愵㜴搶昴晡㡡捡扡〲㘴㍡愶戶㘶摥摣晦捤㌸㡣攵扤〹愱㑢搶㡥搸㡢晦㝢㑤愰㉢愳ㄹ㍥㘱捣㑢捣㥣㤹㤱挳㘸㐴扣敤㈹戸户㈲搸扦昸㈳㡢昷㉥晥挴搲搹戲扡挲㘳㔳㙥㥢㘵挱扦㐵ㄵㄸ㥡㔶㥢㤰ㅢ㠱㌹愲㠰敤㤶㔵㝢搵搴ㅥ㌲慢愶收㄰敥㑦慤㐴慢㥢㤳㐸搴昳收㕡㜳㜷㌳㔱㙥ㅡㅡ搳愴㐹愳ㅢ㘴㠱扢㜰摢㈱㝥昶㠷㄰摢㑥慢㈹慢愹换挳捦戰㕡㝥愶挲〰ㅦ昴愷搵㤶捣㉡愹㥣㔳㤳晤ㄱ㕣㥡攰戶㕦昶㝡っ㜶ㅡ㌶㜷敤㜵搵㘵ㄵ愵㠹扣攱昸搴㔵㍣㘹㐴㕥㜵㑤摥㤴摡㤲搲捡㐴摥㠸㕡摣㘰挷㍤慤攱㈵㤵㤵〵ぢ㉢敢ㄶ㥡㡥愰㠸㌷戰㜶㔸㝤敤㤸挵㈷捤ㅤ㝦昳戹㕦散摥㘲搱攱摢㤸づ捥㄰扡敤搶ㅤㅢ改㡣㕦敦㔳〸搳づ㙥㍣昵㘰摣㜸昱㍥㠷敥㝤㐱昱㈵〴㑥㈰昲㤲攰晣昱戵㔵㑤㍥晥昲ㅣ攲㝤㐳昱㉤㠴改〹挱㈳搸晢づ㐲ㄷㄳ㐷㝣敥ㄸ昲攲昶〰ㅣ㝥㜱㝦〲ㅡ昳搲搸㑣㉦㜸昰〵昶㐸愸㐷捡㍣搲㘵戲ㄱ㌸㤲㠰㉣㘷〸摤摡摢ㄹ慢〹〱㝦㜳晤㈶㜰㡢㈶㘰〳户㐱㘲㍣敥㤶〱〲㌲慤㙡㝡挳㈶〴㌴〱攰戱〳㘲晡〰ㄲ〲戲愰改㘲晥摣㄰㈰愰㄰㜰㤸〰㡦㌱扤㌴㌶搳ㄷ敢㐵ㄱ昰㍤㠲㐷ㄲ昰㥤㌳㠴敥㌶づ㐰愴捥捣㘲㑢愶晣つ摣㐸挰㘴㈰晣敤㠱㑢挸挷捣摥摢ㅡ搲㙢㑤戱つ㐴㠰㠰戶㔶㌵〳攱㈵〴戴愳㔳㝢〸㌳ㄸ㤰㄰搰〱㥡㉥收攳㈰〱㠳〰㠷〹搸㡥㌱扤㌴㌶戳ぢ搶㡢㈲攰慤㔴〴扣改っ愱扢愱㐳㄰愹㌳戳攸捥㤴㕦㜷〴〰㘸扣㜸㍤㘰昶㝡㔲昴㠲〸㄰㔰㘰㔵戳㍢㔶㄰〲㜶愶㔳㙦〸㔳〴㐸〸㈸㠴愶㡢㜹㍥㐸挰㔰挰㘱〲晡㌳愶㤷挶㘶㠶㘱扤㈸〲ㅥ㑤㐵挰㕡㘷〸摤㝦ㅤ㠹㐸㥤㤹挵敥搸愸㔹㥤㤲㠰㈲㤸扤㘱ㄴ挳㈱〲〴㡣戴慡ㄹ㠵㈰㐲挰㈸㍡㡤㠶㌰㘳〰〹〱㘳愰改㘲敥〹ㄲ㌰ㅡ㜰㤸㠰〹㡣改愵戱㤹戱㔸㉦㡡㠰㥢㔲ㄱ㜰愳㌳㠴敥ぢ㑦㐰愴捥捣㘲ㅡ㔳扥㍥㈵〱㌳㘰昶昶愲搸ㅢ㈲㐰挰扥㔶㌵ㄳㄱ㐴〸搸㡦㑥晢㐳ㄸㅥ㐴㐲挰〱搰㜴㌱㤷〵〹㤸〴㌸㑣㐰〹㘳㝡㘹㙣㘶ち搶㡢㈲攰摣㔴〴㥣攳っ愱晢搵㔳ㄱ愹㌳戳㌸㤸㈹慦㑣㐹㐰㈵捣㕥ㄵ㐵㌵㐴㠰㠰戹㔶㌵挵〸㈲〴ㅣ㑡愷㕡〸㌳ㅤ㤰㄰㔰〷㑤ㄷ㜳㑡㤰㠰㘹㠰挳〴㉣㘰㑣㉦㡤捤捣挰㝡㔱〴ㅣ㤳㡡㠰愳㥤㈱㜴敢㝣ㅦ㐴敡捣㉣㤶㌰攵挵㈹〹㌸〶㘶敦㔸㡡攳㈰〲〴㉣戵慡搹ㄷ㐱㠴㠰ㄳ攸㜴㈲㠴搹ㅦ㤰㄰㜰ㄲ㌴㕤捣晣㈰〱晢〱づㄳ㜰㉡㘳㝡㘹㙣收〰慣ㄷ㐵㐰㘵㉡〲づ㜱㠶搰摤晣㠳㄰愹㌳戳㌸㥢㈹㔷愴㈴攰㕣㤸扤昳㈸捥㠷〸㄰㜰愱㔵㑤〹㠲〸〱ㄷ搱改㘲〸㔳ち㐸〸戸〴㥡㉥收愰㈰〱戳〰㠷〹戸ㅣ晥㌱㉦㡤捤㤴㘱扤㈸〲㘶愴㈲㘰扡㌳㠴㕡〷戳ㄱ愹㌳戳戸㠱㈹ㄷ愷㈴攰㈶㤸扤㥢㈹㙥㠱〸㄰㜰㥢㔵捤ㅣ〴ㄱ〲㙥愷搳ㅤ㄰收㘰㐰㐲挰㥤搰㜴㌱攳㠳〴㔴〰づㄳ㜰㉦㘳㝡㘹㙣收㄰慣ㄷ㐵㐰㔱㉡〲㠶㍡㐳愸㔱㔱㡤㐸㥤㤹挵ㅡ愶㍣㈴㈵〱㡦挲散㍤㐶昱㌸㐴㠰㠰㈷慤㙡㙡㄰㐴〸㜸㡡㑥㑦㐳㤸㐳〱〹〱捦㐰搳挵昴ぢㄲ㌰ㄷ㜰㤸㠰ㄷㄸ搳㑢㘳㌳戵㔸㉦㡡㠰ㅥ愹〸挸㜷㠶㔰换㘴ㅥ㈲㜵㘶ㄶ㙦㌰攵㙥㈹〹㜸ぢ㘶敦㙤㡡㜷㈰〲〴扣㘷㔵㌳ㅦ㐱㠴㠰昷改昴〱㠴㔹〸㐸〸昸㄰㥡㉥愶㔳㤰㠰〵㠰挳〴㝣挲㤸㕥ㅡ㥢㔹㠴昵愲〸搸㍡ㄵ〱㕢㌹㐳愸㔷㜳〴㈲㜵㘶ㄶ摦㌲攵㉤㔲ㄲ昰㍤捣摥てㄴ㍦㐲〴〸昸搹慡收㐸〴ㄱ〲㝥愱搳慦㄰㘶㌱㈰㈱攰㌷㘸扡㤸㥣㈰〱㐷〱づㄳ昰ㄷ㘳㝡㘹㙣㘶〹搶㡢㈲㘰挳㍦㈹摥ち晦攳っ愱㕥搲戱㠸搴㤹㔹㌴捤㐴捡㝦挱㉤晡戳㐰㌶捣㕥㌳㡡ㅣ㠸〰〱㌱慢㥡攳㄰愴ぢ〳㌵愷㔳ぢ〸戳ㄴ慡㄰搰ㄲ㥡㉥收㐷㙣挳晦㌰㜴㍣攰㌰〱㕢挰㍦收愵戱ㄹ㜶愹愲〸昸㍣ㄵ〱㥦㌹㐳愸愱戵っ㤱㠴㠰昶㑣昹㤳㤴〴㜴㠴搹摢㤶愲ㄳ戳㙢昸㌴㤸㘷㔵㜳㌲〲㜵㘱㌹㥤改搴〵挲㥣ち㔵〸搸ㅥ㥡㉥收㥤㈰〱愷〰づㄳ搰つ晥㌱㉦㡤捤㥣㠶昵愲〸㜸㌹ㄵ〱㉦㌹㐳愸挷㜶〶㈲〹〱扤㤹昲ぢ㈹〹攸〳戳搷㤷愲ㅦ戳㙢㈰㘰㠰㔵捤㤹〸搴㠵攵っ愴搳㈰〸戳〲慡㄰㌰ㄸ㥡㉥收昱㈰〱㘷〱づㄳ㌰〴晥㌱㉦㡤捤慣挴㝡㔱〴㍣㤰㡡㠰晢㥤㈱搴昶㍢ㄷ㤱㠴㠰搱㑣昹摥㤴〴㡣㠵搹ㅢ㐷㌱㥥搹㌵㄰㌰搱慡收㍣〴敡挲㜲㈶搱㘹㌲㠴戹〰慡㄰㌰〵㥡㉥收㤶㈰〱攷〳づㄳ㔰っ晦㤸㤷挶㘶㉥挴㝡㔱〴㕣㤵㡡㠰㉢㥤㈱搴㡥扣〴㤱㠴㠰晤㤹昲攵㈹〹㌸㄰㘶㙦㈶挵㐱捣慥㠱㠰㔹㔶㌵慢㄰愸ぢ㝥扤㔲㍡㤵㐱㤸换愰ち〱〹㘸扡㤸昳㠳〴㕣ち㌸㑣㐰〵晣㘳㕥ㅡ㥢戹ㅣ敢㐵ㄱ戰㍣ㄵ〱愷㍢㐳愸㈹㝡ㄵ㈲〹〱戵㑣昹搴㤴〴搴挳散捤愳㤸捦散ㅡ〸㔸㘸㔵挳㉥㘹ㄷ㤶戳㠸㑥㠷㐱㤸㙢愱ち〱㠷㐳搳挵ㅣㄷ㈴攰ㅡ挰㘱〲ㄶ挳㍦收愵戱㤹敢戰㕥ㄴ〱㠷愵㈲㘰㤱㌳㠴晡戴㌷㈲㤲㄰㜰㈲㔳㕥㤰㤲㠰㘵㌰㝢㈷㔳㥣挲散ㅡ〸㌸捤慡收㈶〴敡挲㜲㑥愷搳㜲〸㜳ぢ㔴㈱攰っ㘸扡㤸敡㈰〱㌷〳づㄳ戰ㄲ晥㌱㉦㡤捤摣㡡昵愲〸㈸㑢㐵㐰愹㌳㠴晡挲㜷㈰㤲㄰㜰㌱㔳㉥㐹㐹挰㉡㤸扤㑢㈹㉥㘳㜶つ〴㕣㘱㔵㜳㈷〲㜵㘱㌹㔷搲改㉡〸㜳㌷㔴㈱攰㙡㘸扡㤸扤㠳〴摣〵㌸㑣挰昵昰㡦㜹㘹㙣收ㅥ慣ㄷ㐵挰攴㔴〴㑣㜲㠶㔰慢晡㝥㐴ㄲ〲敥㘰捡ㄳ㔲ㄲ㜰ㄷ捣摥摤ㄴ昷㌰扢〶〲敥戳慡㜹〰㠱扡戰㥣晢改昴〰㠴㜹〸慡㄰昰㈰㌴㕤捣昰㈰〱て〲づㄳ戰ㅡ晥㌱㉦㡤捤㍣㡣昵愲〸ㄸ㤴㡡㠰㠱捥㄰敡㠷慦㐱㈴㈱攰㘹愶摣㍦㈵〱捦挲散㍤㐷昱㍣㐴㠰㠰ㄷ慤㙡搶㈲㔰ㄷ㤶昳ㄲ㥤㕥㠶㌰㡦㐱ㄵ〲㕥㠱愶㡢改ㄵ㈴攰㔱挰㘱〲㕥㠷㝦捣㑢㘳㌳㡦㘳扤㈸〲扡愴㈲愰戳㌳㠴㕡昴㑦㈱㤲㄰昰〱㔳摥㉥㈵〱ㅦ挱散慤愷昸㤸搹㌵散〱㥦㕡搵㍣㡤㐰㕤㔸捥㘷㜴晡ㅣ挲㍣ぢ㔵〸昸〲㥡㉥㘶㥢㈰〱捦〰づㄳ昰つ晣㘳㕥ㅡ㥢㜹づ敢㐵ㄱ搰㈲ㄵ〱捤㥤㈱㜹搶㐰搶㡢㠸戴〹摤摥收㑣戸㝣㐶㐵㘲〱摢㔳慤捡㌱愱㝡挴扣扡晡ㅡ改愵戵㉣ㅦ㔹㌳戹愶㝥㘴㐵摤摣捡㤲㐵㕢㤵扢挱㕥㜳ㄲ搵攸㜴搷愲攱㥤㠴搵捣㥤㥢㈸昳捡㡢㙢收搵㤶㈶挶㡤晣扦搰〹㐷㝤㜸改愴〹㥥㘹戰㙣㕥㜳㌷〳㙢㘲㉦挱㤲㤱昵㌲〲㈶昷攸㘴㕡㜷愰㥦㉥挳㌸ㅣ㜳ㅢㄸ㥤㔶㔱㕦㤹㘸㕥㉥扤㙣ㄹ攷㤴㠳㐵㑣ㅦ㈸㙢㔶㍥㙤づ㝡㔷㈳㕢㤶㡦愹慤㈸慢慣愸㑥昰挵搸摡扡㑥㑣捣挶㔴㠱㍤㙡敡㉡㌸㠳扥㘵㌹晡㑤搵㜵㜳搹昵㉣㕤戴㘵㈳㑤摡愳㔹攵挳㉢慡敢戰ㄹ㜹ㄵ㌹捥㉤㉦㥥㔳戳〰㕦收㤸㔷㔵㍤愶㘴㙥摤晦㠹㔷挵昰㘵㤱㐵㕥ㅡ㤳㘹㌲㌳㑤㑥㘶捥收扥㍥搲㔱㘴㠳㈷愳て㝥㥢㔲挸敢㤵㤱昵ち㐶挹扤捣挰换㤵㌴ㄱ㠱ㄱㅡ㝤㈱㈱戲㈷敥㝦ㅢ㘶㕢戸㝢扦攱昰㙥昱㍢挴昸㌱搳挷㌵㑣搱昹ㅦ㝤戵㈴㙢ㅤ㈲晦攷ㄹㄱ慤攱摣捡敥㉥㥣㈵挱扤〷㐷㈱㕥㜵㙡挹扢㘰慣㕣㝣戸㌷戶㙡ㄸ㡥㐶㔳扤㐵昹挴㤲㔹㠹㑡捣〵愸㉡愹㙦㘵ㄵ㑥捡挰㔷て敡㥣つ㔳昸慡㑡戸㝢昱ぢㄴ挵愵㤸㔶㥡㔳㍥㙣㕥㝤つ㈶晢㝢攵㄰戲て㍡愸㘴㈱愰㤲㠵戶㙢㕦㍥㤵㜳㠴㘴捣㔸㌵戳㑢㙡㉢敡攷㔴㔵㤴收㔰攱㍣㥥晦ㄳ晢㈵捥ㄵ㑤㐱愶㉥㝡摥㐸㥥〶㘰㥢昱㜸戹ぢ㌰㜳㠶搴昱攵挷摥㥢㘹戲昱捦㙣收ㄴㄲ㥣㘵攴攲攱晤㠹㘸㔹昸㤵搳㡥攴昲扤戴㕤㌱晣㝥㌱㜶搱㤸昷ㄷ慣㌸ㄹ㤹搷攸㠴㕦敦㙦〰ㅣ昰户改敢㄰㘹攷ㄸ㌴㠳㐳㙣㘲㑤㐹搹攸㤲㔲㝣㈱慡㤹晢㍡㔴づ㘷㘸攲搴㔲ㅢ攷慣㡦ㄱ㤸㐸㠴〹㑡昳㉢捡ㄲ戵㌹〴㡡昱㜵慦愶㥣㉦㤲㙤㕦㐷昴扢㥢㘴㘴㘵㌵捦㠹摡搶㌸㡤戵㠳敢愵〷扦㑥㌶㉥ㄴ晦敢㍤〷戱㘹㠶愲㥡㐰㝡晦愰ㅣ㙦〳㙢㝡〳㉡敢㐹㜲昸㤷づ㥣㡤㤷昵㈶㡣挹慦㑦攳〹ㄸ㤸愶攱挱愹愹㝣㤱㠸㔳㐳㜲㌰㡤㐲收㤴㘴㐹㈱捤〳㜳㐱戲敤㌴㤰ㅣ晤㜶㔲㜶㌱昶昴㐴㔹捣㥥㑦㌹攷〴㔷㠲㡣捣捣愶㜸戹戳㤳攷搱㠵㌶㡢㘰㔵挵〹㤹㈴㘲㍡㈱㠵㙣㠳㡣㜳㜹挰㈰晥捣扥敥㥢㍡慦挲㠲搶敤扦昸㈳㑢㉣收㠱㔸㜰㘱摥㠵搴攲戳㠹挴昸捡㜹㑤㘱昵昸〵㉣昳㈹㔴㕥昲〳ㄷ㈸昳㌹㔴㕥愴㌲戲戳攱搲づ㔷敤晡摡㡡㔹昳㉡散㔴昴㠶〹㥣戲慦㈴㥤㉥捤ㄷ㔸㡦愷㑣慦ㄹ挳㝦㠹ㄱ捦㐴晥㥥挹㙦昲愵摦㌳昹晡㜱捦晣㥡㙢攱搷㙢捥㐰㑥㌱摦㘰愰〵㘱愸㉦㜷ぢ昸㜸㉤改昸㙤戴㐳㉢㍡攴搲攱㍢㌸昰㈵捦㡥㐳㡢㉢㤵晤㠴㑡捣挹㡦攰㜲㑢㌸㠲换㥦〲㤱户㈲㘲戹摣㡡㤱户㘶攴扦〱㈶㜳戹〱㤸攵戲㌵㕣㌶㤱㑢扥愰挲攵㌶っ㑦ㄲㅡ㜱搹ㄶ㘸㝡㉥摢挱㠳㕣㘶㘲㔵攱戲扤〴戲㡡攱㝣㠵〸㉥㍢挰挷敢㐸挷愶搱づ摢搲愱ㄳㅤ㌸扤㐱戸摣づ㥡扦㕢㕡㉥晢㐴㔱搹ㄹ㝥愰㤲搳ㅣ㜴换㕢ㄲ戱㔴㜶㘱攰敤ㄹ㤸㔳ㄲ㠴㑡散㌸戰昲㝤㤳攱㍣〴㑢攵づ㜰㘹搳㙤㔲愲㙡敤敤昸扡㔸㕥ㅦ㑣㤰㤹㍣㙡愷攱挳扡㜵ㅥ㌷㐰敡㑣摥㈹㌹㝢㐱㠸散捡攰㥣挶搰㠸挸㙥㐰搳ㄳ搹ㅤㅥ捣㠱㔳ㅥ昰㠳敦㤹㌱㄰〶昲换㜹て㕡づ㌰㜸挲㥡攱昵㠰昴㝡搲㤱㜳㈲㈲ㅣ㝡搱㘱㈷㍡㜰㥡㠴㄰㔹〰㉤愶㍢㈵扥搵ㄵ戱㍢昶㠶ぢ㌸摣㉥㄰㌳㜰㘸ㄷ㌲㘶ㅦ挶攴慣㠶攴摤㤱㔳ㄹ㉣㠷㝤攱戲㠹扢㈳愷㐰〸㡢晤ㄸ㥥㜳㈱ㅡ戱㌸〰㘸㝡ㄶ〷挲㠳㉣㜲摥〴㝥㜰㝢㤴㠱㌰㤰㕦㑥㥥㠸㈰㘹㌰㝣扣㕤攸挸㠹ㄵㄱづ扢搲㘱㌷㍡㜰慥㠵戰㌸〴㥡捦攲戴㐸ㄶ㠷挲〵㉣㜲扡㠵挶っ散㠹㐵㡣㌹㡣㌱㌹㌵㈲㜹㑦㉣〲㘶㔹ㅣづ㤷㑤㘴㜱ㄸ㔶ㄶㄶ㐷㌰晣㜰㘸㡤㔸ㅣ〵㌴㍤㡢愳攱㐱ㄶ㌹昹〲㍦ㄹ摥ㄸ〶㔲ㄶ㌹〳㐳ぢ〲愶晢攲㔸昸㜸攳攸挸搹ㄹㄱづ攳改㌰㠱づ㥣戰㈱㉣㑥㠴收戳㠸㙦摡㐵散㡢㤳攱〲ㄶ㌹㘷㐳㘳〶㔸㥣挲㤸㝢㌰㈶攷㔷㈴戳挸㐹ㄵ㤶挵㍤攱戲㠹㉣㜲㌲㠶戰㌸㤵攱㌹㉢愳ㄱ㡢搳㠰愶㘷㜱㍡㍣挸㈲㘷㜰攰〷摦戱㘳㈰っ攴㤷搳㌸戴㈰㘰捡攲㕥昰昱昶愶㈳愷㜸㐴㌸散㐳㠷㝤改挰㔹ㅦ挲攲㝥搰㝣ㄶ昱㌵挲〸ㄶて㠰ぢ㔸㉣〹挴っ戰㜸㈰㘳捥㘴㑣㑥搲㐸㍥愲㌹㌳挳戲㜸㄰㕣㌶㤱㐵捥攸㄰ㄶ㑢ㄸ㥥㔳㍢ㅡ戱㔸ち㌴㍤㡢㘵昰㈰㡢㥣〶㠲㥦っ㉦挱㐰ㄸ挸㉦攷㠲㐴㤰㔴づㅦ㙦㌶ㅤ㌹㑦㈴挲㘱づㅤ㉡攸挰愹㈳挲攲挱搰ㅡ㔸㡣㍣愲㉢攱〲ㄶ㌹㝢㐴㘳〶㔸慣㘲捣㙡挶㕣〲㠷㘴ㄶ㡦〱㘶㔹慣㠱换㈶戲挸㘹㈱挲攲㕣㠶攷晣㤰㐶㉣搶〲㑤捦㘲ㅤ㍣挸㈲攷㤲攰㈷挳攳㔳ㄲ㌸㤰㕦㑥㈸搱㠲㠰改扥㌸て㍥摥㝣㍡㜲戲㐹㠴挳〲㍡㉣愴〳攷㥦〸㡢㡢愰㌵㕣愶摤㜷㍥㈳㜶挸挳攱〷㉡㌹て㐵〳〷愸㍣㠲㠱㡦㘴㘰捥ㄹ㐹愶㤲ㄳ㐵㉣㤵㐷挱㘵ㄳ愹攴〴ㄳ愱㜲㌱挳㜳愶㐹㈳㉡㡦〶㥡㥥捡㘳攰㐱㉡㌹㉢〵㍦㤸戳挳㐰ㄸ挸㉦愷愶㘸㐱挰㤴捡攳攰攳ㅤ㑦㐷㑥㕢㠹㜰㔸㑡㠷ㄳ攸㜰〹ㅣ㠴捡ㄳ愱昹敦ㅥ晢愶㜹昷戸っ㡥攰㤲㔳㕡㌴昲㔶戲㘹㜹㈷㝥㌲㈳㥦挲挸㥣㝥㤲捣㈵攷㥣㔸㉥㑦㠵换㈶㜲挹戹㉡挲攵㘹っ捦㐹㉢㡤戸㕣づ㌴㍤㤷㘷挰㠳㕣㜲㠲ぢ㝥昰㠵㐲〶挲㐰㝥㌹换㐵ぢ〲愶㕣㥥〵ㅦ㙦〵ㅤ㌹〳㈶挲㘱㈵ㅤ捥愶〳㈷挵〸㤷攷㐰㙢攰搲敥㤶㤱敦挴捦㠳㈳戸攴散ㄸ㡤ㅣ搸㉦捦㘷攴ぢㄸ㤹㌳㔹㤲戹攴昴ㄵ换攵㠵㜰㘹㤳昴愹挶㝤㔱㌶㈱戵昵挱㔶〲户㠰っ㈷扤〸㤳ㄷ㌱㌸㘷扦㌴㘲昲ㄲ愰改㤹㕣〵て㌲挹㤹㌲昸㐱昳㠴㠱㌰㤰㕦㑥㤷搱㜲㠰㈹㤳㤷挱挷扢㥣㡥㥣㑡ㄳ攱㜰〵ㅤ慥愴〳㘷搷〸㤳㔷㐱昳㑦㤳愳㈲㉦㌶搷挰〵ㅣ㜲㠲㡤挶っ㜰㜸㉤㘳㕥挷㤸㥣っ㤳捣㈱㘷挰㔸づ慦㠷换㈶㜱挸㜹㌳挲攱つっ捥〹㌴㡤㌸扣〹㘸㝡づ㙦㠶〷㌹攴㘴ㅢ晣㘰ㅡㄶ〳㘱㈰扦敦㐳㙡㌹挰㤴挳㕢攱攳摤㐶挷て愲ㅤ㙥愷挳ㅤ㜴昸㄰づ挲攱㥤搰ㅡ㌸㡣扣搴摣つㄷ㜰挸㌹㍡扡搱〰㠷昷㌰收扤㡣挹昹㌴挲㘱攰㘳っ㈷搱㔸づ敦㠳㑢敢愴晤搰㍥愸㐳㙡敡㠳㙤〴昷㐲㑥扣ㄱ〶敦㘷㘸捥挰㘹挴攰㠳㐰搳㌳昸㄰㍣挸㈰㘷敢攰〷㕦㡥㘴㈰っ攴㤷㔳㜶戴ㄸ㘰捡攰㈳昰昱㔶搳㤱搳㜹㈲ㅣ搶搰㘱㉤ㅤ㌸挳㐷ㄸ㝣ㄴ㥡捦㈰扥捥ㅤ㜱㠵㜹ㅣ㉥㘰㤰㤳㝣㌴㘶攰㐳捣ㄳ㡣昹㈴㘳㌶挵㙤㥡攴扤㤰戳㜰㉣㠳㑦挱㘵㤳昶㐲捥摤ㄱづ㥦㘶㜰㑥攲㘹挴攱戳㐰搳㜳昸ㅣ㍣挸㈱㈷晣㈰㜷昴扦ㄸ〸〳昹攵慣ㅦ㉤〷㤸㜲昸〲㝣扣ㄷ改挸ㄹ㐱ㄱづ㉦搱攱㘵㍡㜰㤲㤰㜰昸ち㌴晦㔲摤㔷慥㉦㝤愳㠸㝣ㄵ㝥㈰㤲㤳㠵㌴㜰㘰㔷㝣㡤㠱㕦㘷㘰㑥散㐹㈶㤲戳㜹㉣㤱㙦挰㘵ㄳ㉦㉦㥣〵㈴㔴扥挹昰㥣づ搴㠸捡户㠱愶愷昲ㅤ㜸㤰㑡㑥ㅤㄲ㉡摦㘵㈰㔴㈳扦㥤㠱㙡㐱挰㤴捡昷攰攳扤㑦㐷捥㉤㡡㜰昸㠰づㅦ搲㠱搳㡤㠴捡㡦愰㌵㔰改扥㜸ㅦ戱㑦㝥っ㍦㔰挹㘹㐷ㅡ㌸㐰攵㈷っ晣㈹〳㜳㡡㔰㌲㤵㥣ㄷ㘴愹晣っ㉥㥢㐸㈵攷ㄳ〹㤵㥦㌳㍣㈷ㄶ㌵愲昲㑢愰改愹晣ちㅥ愴㤲㤳㤰㠴捡慦ㄹ㐸愹攴㑣㈴㉤㈸㐰攵㌷昰昱扥愵攳愰㘸㠷敦攸昰㍤ㅤ㌸㜱㐹愸晣〱㕡〳㤵戲㔷㐶摥攷昹〹㝥愰㤲ㄳ㤸㜴换〱㉡㝦㘶攰㕦ㄸ㤸㤳㡤㠴捡挰〹㤲㌳㡣㉣㤵扦挲㘵ㄳ愹攴捣㈴愱昲㌷㠶攷ㄴ愵㐶㔴晥〱㌴㍤㤵㝦挲㠳㔴㜲㍡㤳㔰昹ㄷ〳㈹㤵㥣搳愴〵〵愸晣ㅢ㍥摥㍦㜴攴㝣愷〸㠷つ㜴昸㤷づ㥣〲㈵㔴㘶愰㑦攰㥦㈴昱挸㠴㠸ㅤㄲ㌷㠹挹㈲㘷㐱㘹捣〰㡢㑤㘰昵昰ㄵ㕤㝣ㄸ㠵㐳昲づ挹㘹㑡㤶挵㉣戸㙣搲㐹㤲㤳㥢㠴挳㙣〶㍦〸㕡㈳づ㜳㠰愶攷㤰㑦㙡㈳㠷㥣ㄱ㈵ㅣ挶ㄸ㐸㌹攴戴㈸㉤㈷挰㘱㜳昸㜸㉤攸㔸ㄶ敤搰㤲づ慤攸㤰㠰㠳㜰㤸ぢ慤㘱㜷㤴㈳㍢昲㈴戹〵晣㐰㈴㘷㔳改㤶户㈲㘲㙦㍢㙥挹挰㕢㌱㌰㘷㍥㈵ㄳ挹改㑥㤶挸慤攱戲㠹扢㈳愷㐹〹㤵慤ㄹ㥥昳愵ㅡ㔱搹〶㘸㝡㉡摢挲㠳㔴㉥挴慡㐲㘵㍢〶㔲㉡㌹挱㑡ぢち㔰搹ㅥ㍥㕥〷㍡㜲昲㔵㠴㐳㐷㍡㙣㑢〷捥挷ㄲ㉡㍢㐱㙢愰搲㝥㥥㠹摡㈷昳攰〷㉡㌹㉦㑢〳〷昶挹捥っ摣㠵㠱㌹㠷㉡㤹㑡㑥㥣戲㔴㙥て㤷㑤愴㤲ㄳ慥㠴捡ㅤㄸ㥥㌳慦ㅡ㔱戹㈳搰昴㔴㜶㠳〷愹攴㉣㉤愱戲㍢〳㈹㤵㥣慡愵〵〵愸捣㠷㡦挷敦挲ㄹ㑥攳㡡㜰攸㐹㠷㕥㜴攰捣㉥愱㜲㈷㘸晥㤱㍤㉤昲敤捦捥㜰〱㡢㥣摣愵㌱〳㉣昶㘶捣㐲挶攴㐴慣㘴ㄶ㔷〱戳㉣昶㠱换㈶戲㜸㈹㔶ㄶㄶ晢㌲㍣愷㙦㌵㘲戱㍦搰昴㉣づ㠰〷㔹攴㔴㉦㘱㜱㈰〳㈹㡢㔷〲搵㠲〲㉣づ㠲㡦㌷㤸㡥㥣ぢㄶ攱戰ぢㅤ㜶愵〳愷㠷〹㡢扢㐱昳㜷挸㝥愹慦摡扢挳て㔴㜲㥡㤸〶づ㔰㌹㤴㠱㡢ㄸ㤸㔳扡㤲愹攴㍣㉥㑢攵㌰戸㙣㈲㤵㥣晦㈵㔴づ㘷昸㝢愰㌵愲㜲㈴搰昴㔴㡥㠲〷愹攴愴㌱愱㜲㌴〳㈹㤵㥣㌹愶〵〵愸ㅣ〳ㅦ㙦㉣ㅤ㌹慢㉣挲㘱ㅣㅤ挶搳㠱ㄳ捤㠴捡〹搰晣捦搷㤶捡攸㑥搷㈴㌸㠲换搵㠱挸〱㉥㈷㌳昲ㄴ㐶收散戰㘴㉥㌹㈵捣㜲戹〷㕣㌶㤱㑢㑥㈵ㄳ㉥昷㘴㜸捥㈹㙢挴㘵㌱搰昴㕣㑥㠳〷戹攴晣㌳攱㜲㍡〳㈹㤷㥣㠴ㄶ㐱搵っ昸㜸㝢搱㤱ㄳ搴㈲ㅣ昶愶挳㍥㜴攰㥣㌵攱㜲㕦㘸つ扢㘵敡昳攴晥昰〳㤵㥣扢愶㠱〳㔴ㅥ挰挰〷㌲昰〷㜰㐸愶㤲㤳换㉣㤵㌳攱戲㠹㔴㜲㔲㥡㔰㜹㄰挳㜳㜶㕡㈳㉡㘷〱㑤㑦㘵㈹㍣㐸㈵㘷戲〹㤵㘵っ愴㔴㜲㍡㥢ㄶ〴っ㥥㜸㔷㠳晢扥昰昱捡改挸愹㙥ㄱづ戳改㌰㠷づ㥣晤㈶㔴㔶㐰昳愹散㉢㐷㜸㘱搴㈵攷㄰昸㠱㑡捥㠲搳挰㕢挹㤶攵づㅡ㥦㜵攱㔵㌱㌰攷搱㐸挲搵搰㌰捥攰㈷捡㉣捥㠵㐸㙥敦㠷愶㕦挸ㄶ捡㌹ㄱ愳戸㝥㔱㈵㈶扦㜰挸㜶扦ㅤ㜱攲㐲㑣㌰㑣㐲愸愹㐵㕦戴㘹昲㐳㍡晣㜵㕦挰㐶㥢㙦㥤昴〰ㄴ㔹㡤ㄶ捥昳挸㍡攳慦昰㐳㍥晣昵㔹㐱挳搳㄰戸づ㤷散戹㐸㜱敢㐹ㄵ愵戵㌵㜵㌵攵昵㜹挵㤸挴㤵挷〷捡㤴㘷㘴昴ㅥ㤶㜵㍡㈲㐶㙥㤳㠵㌵慤收搳㑤攷昳〱ぢ戱㐳慡㙢ㄶ㔴㑢㌶㔹㜸㠴㐰㝤㐲昸㙡搶㡣㥢㠹㜱㍢㕣戶〷㡢㠶ㄳ㐴挴㔸㡢㄰㈴㥡扦㜱捥ㄲ㘱㐸慦づ戲㘵㤳㌸愷㔹㜰㠹㜳慡㠵っ㌸慦㐲〶ㄹ摣㉦戰㘴㌵挱攰扦㑥㜴㘰㙣㌳换㤴㥡㌲㤳㘸摡慣㤹改㥡昴㑣㤷搰〴〹晦愱ㄸ搹搹㥣ㅦ㤱㜵ち㠸昸㙦㉢㌵收㤹㉢换㡥㍣て㈹㜸昳㈱㘲昱愶〰㤸㔰昶〲挸㉤㐷っ㥦㠹㠷㌳〴ㅦ〸㤱扤㄰㜸ぢ攰㌲〹〴捦愵慤换㕥〴㘴ぢ㈰㡤㥦㌳㥢㝤ㄸ攰㔶㠰〳㤳挵攲㔹㉥扡户ㅥ㥢昰扡㔰ㅣ〹㌷慦㌳㐶愶ㄹ㡣挲晥㘲㐰ㅣ㐰挷搳㕣㈰戹㍢㥢㈵愸㤲㍢ㄱ挰㡣散愳攱㤲㜲捦㌰㐷挱㡤㝢㐷攳㔷㤷〷慤挴㍦ㄶ㉢晢慦㙥㜳愰搰昱ㅤ㔷㐸扣扡㉤戸㔵㉣昱㤶㍡㘸愵㠳㕣㌷㌰㕢㘲挰㔷搸ㅣ㡥㡤㤰㝤扥晥摥㔲〴昰㑥㠰㠸挵户㠲㤱㐱戳㑦㠴㡣㘲昱㈴攰㡤㔹㕣〶㈴㠲挵㤳〱㈷戳戸戵㡢㙥㔹捣攷戶㑦㠳㥢㍣っ搶㙣挳扣〸㉤〷攴戳搸ㄶ愸戰㔸㠳㙣㤵㐵㡦㉣昲㔰㌲㔵㐰挳㠴戵搳㔰㉢攰攷ㄳ搶㕥户扥ㄲ㈸〸敢〰㥤㑢扣愳づ戶搵㐱㈷㌷㌰㥤㌱㄰挲づづㄲ㜶づ〲㜸攷㐲挴攲㕤攰㠰〱扥㐴㑣㡣散㜸㈴挴㘳昹昱敤搵戸㥥ㅥ扤㈹㉥愱㜱㘷㡣㑣㔷ㄸ愵摥㑢〱昱㜵攰〹搰㜴〳㉡昵ㅥㄸ慣㤷攷ㄳ愹㜷晦挸㝡扢㙢愸㉢攱攷搷㥢て㤴敢㜹㔷㐱愲摥ㅥ搰戹挴㝢敡愰㤷づ㜶㜲〳搳ㅢ〳愹㜷ㅦ㔷㉦つ摥㌵〸攰㕤ぢㄱ㡢ㄷ〲㤰愰㍣捣㍣ㅥ㔳ㅥて㈳㡦〷㑤扣㡦ㅡ搷㜳慤㠱ㄴ户搰㌸〰㈳搳て㐶愹昷㌶㐰晥敢㍢〰愸搴㍢㈹㔸慦晦晡㑥㠸慣㜷愰㠶扡ぢ愱晣㝡〷〱㠵㡥戹晥㤰愸㜷㌰㜴㉥昱㕤㜴戰慢づ㜶㜳〳㌳ㄴ〳愹㜷慣慢㔷づ㠸㝢ㄱ挰扢て㈲ㄶ㉦㠲㠳〴㡤㝡㝤㠷愹㜱㍤㌶㈳捦摢昵㔶㜳搵㈱㔰捤〸ㄸ愵摥戵㠰晣㝡㐷〱㤵㝡㜷㡢慣㜷㤷挸㝡㐷㙢愸㈷㄰捡慦㜷っ㔰㐹敤㐹㐸搴㍢ㄶ㍡㤷昸㌸ㅤ㡣搷挱〴㌷㌰㤳㌱㤰㝡〷〶敢㝤ㅡ〱扣㘷㈰㘲昱㈹㜰㤰愰㔱昵敥愱挶昵搸㡣㍣搸搷㝢㤹慢㡥㠴㙡愶挲㈸昵慥〳攴搷㍢つ愸搴摢㌳戲摥晣挸㝡愷㙢愸㌷㄰捡慦㜷〶㔰攸㜸㝡ㄱ㈴敡摤ぢ㍡㤷昸摥㍡搸㐷〷晢扡㠱㌹〰〳愹㜷挷㘰扤㙦㈳㠰昷づ㐴㉣㝥㈰ㅣ㈴㘸㔴扤㌳搵戸ㅥ㥢㤱攷ぢ㝢敢戹敡〴愸愶〴㐶愹昷ㄳ㐰㝥扤愵㐰愵摥昶㤱昵戶㡤慣户㑣㐳㝤㠱㔰㝥扤〹愰㤲摡㤷㤰愸户ㅣ㍡㤷昸㙣ㅤ捣搱㐱㠵ㅢ㤸㑡っ愴摥搶挱㝡扦㐶〰敦ㅢ㠸㔸扣ちづㄲ㌴慡摥㙡㌵慥挷㘶攴㌱挷摥捦㕣㜵㉡㔴㌳ㄷ㐶愹昷㔷㐰㝥扤戵㐰愵㕥㉦戲摥㘶㤱昵搶㘹愸㍦ㄱ捡慦户ㅥ愸愴昶ㄷ㈴敡㥤〷㥤㑢㝣扥づㄶ攸㘰愱ㅢ㤸挳㌱㤰㝡㥢〶敢晤〷〱扣つ㄰戱昸ㄱ㜰㤰愰㔱昵ㅥ愹挶昵搸㡣㍣㘰搹换捡挲㘸ㅦ愸㘶㌱㡣㔲㙦㌳㐰㝥扤㐷〳㤵㝡㝦晦㌳敡㝡昴㉢搰昰昵攸ㄸつ搵ㅣ愱晣㝡㡦〵㉡愹戵〰㡡㝡㡦㠳捥㈵㝥扣づ㤶敡攰〴㌷㌰换㌰㤰㝡㝦挲㠶晣ぢ㜸㉢㈶㥤ぢㄱ㡢㥦っ㠷㤴昵㥥愲挶昵搸㡣㔷㐲戱つ㔷㍤〸㈳㜳ㅡ㡣㔲㙦㕢㐰㝥扤换㠱㑡扤㥦㐵搶晢㐹㘴扤㘷㘸愸㡥〸攵搷㝢㈶㔰㐹㙤㕢愰愸昷㉣攸㕣攲㉢㜴戰㔲〷㘷扢㠱㌹て〳愹昷愳㘰扤摢㌱改㍣㠸㔸晣㝣㌸愴慣昷〲㌵慥挷㘶攴愹搱㕥㌷慥㍡ㅢ慡戹〸㐶愹㌷ㅦ㤰㕦敦㈵㐰愵摥搷㈲敢㕤ㄷ㔹敦㉡つ戵ㄳ㐲昹昵㕥ち㔴㔲㉢〰㡡㝡㉦㠳捥㈵㝥戹づ慥搰挱㤵㙥㘰慥挱㐰敡㝤挹搵㉢ㄹ昶㘶搲㠵㄰戱昸戵㜰㐸㔹敦㜵㙡㕣㡦捤挸戳慡扤㐱㕣㤵て㡤㌰㌷挰㈸搱㜶〱攴搷㝢ㄳ㔰愹昷戱挸㝡搷㐶搶㝢戳㠶摡ㅤ愱晣㝡㙦〱㉡愹つ〵㡡㝡㙦㠵捥㈵㝥㥢づ㙥搷挱ㅤ㙥㘰敥挶㐰敡㝤㈴㔸敦㌰㈶㍤ㅣ㈲ㄶ扦〷づ㈹敢扤㔷㡤敢戱ㄹ㜹㍥戶㌷㡥慢捥㠳㙡敥㠷㔱敡㥤〰挸慦昷㐱愰㔲敦ㅤ挱㝡晤昷㔷户㐵搶晢㤰㠶㥡㠲㔰㝥扤て〳㤵搴昶〰㡡㝡ㅦ㠱捥㈵扥㕡〷㙢㜴戰搶つ捣攳ㄸ㐸扤㌷扢㝡㘹昰愶㌲改㘲㠸㔸晣〹〰ㄲ㌴敡晤搵㤳㙡㕣捦戵㡥愴搸㤷慢昲㤱㄰收㘹ㄸ愵摥晤〱昹昵㍥ぢ㔴敡扤㍣㔸慦晦晥敡搲挸㝡㥦搳㔰〷㈱㤴㕦敦昳㐰㈵戵ㄲ愰愸昷〵攸㕣攲㉦敡攰㈵ㅤ扣散〶收㔵っ愴摥㡢㕤扤㤲㘱㈹㤳㉥㠳㠸挵㕦㠳㐳捡搷昷㜵㌵慥挷㘶扣攳㈸づ攱慡挷㘲㘴摥㠴㔱愲㔵〱昲敢㝤ㅢ愸搴㝢㘶㘴扤换㈳敢㝤㐷㐳ㅤ㡡㔰㝥扤敦〲㤵搴㙡㠱愲摥昷愰㜳㠹扦慦㠳て㜴昰愱ㅢ㤸㡦㌱㤰㝡㑦㜵昵捡晢挹㝡㈶㍤て㈲ㄶ晦〴づ㈹敢晤㔴㡤敢戱ㄹ㜹晥戸㜷〴㔷㕤〶搵㝣づ愳搴㝢ㄴ㈰扦摥㉦㠱㑡扤㐷㐷搶扢㌸戲摥慦㌴搴㌱〸攵搷晢㌵㔰㐹敤㔸愰愸昷ㅢ攸㕣攲摦敡攰㍢ㅤ㝣敦〶收㈷っ愴摥㈳㠲昵ㅥ捦愴㤷㐲挴攲㍦挳㈱㘵扤扦愸㜱㍤㌶㈳㑦㐰昷㑥攵慡㝣扥㠳昹つ㐶愹昷㜴㐰㝥扤㝦〰㤵㝡攷㐶搶㕢ㅤ㔹敦㥦ㅡ敡㉣㠴昲敢晤ぢ愸愴戶〲㈸敡晤ㅢ㍡㤷昸㍦㍡搸愰㠳㝦摤挰戰挹㈷昵ㅥㄲ慣昷㙣㈶㝤づ㐴㉣摥〴づ㈹敢㙤慡挶昵搸㡣㍣㠳摤扢㤸慢昲㜱づ㈶ㅢ㐶愹㜷ㄵ㈰扦摥ㅣ愰㔲敦捣挸㝡て㠸慣搷搳㔰㔷㈰㤴㕦㙦㑣户㝥㈵㔰搴摢ㅣ㍡㤷㌸晢㜸㌲㘸愹〳㌶敥戸ㄸ昶攲愴摥㝤㕤扤㤲攱搵㑣晡ㅡ㠸㔸㝣㑢㌸搰㌹昲昳㉦摢㜴㘲㤴㝡㔷搱敤㘶慥㝡〹㐳户㠶㐵愲摤ち挸慦户つ㔰愹㜷㜲㘴扤ㄳ㈳敢㙤慢愱敥㐴㈸扦摥㜶㐰昱㤳攱摤〵ㄴ昵戶愷㠲㈵捥㘶㥢っ搸㔹㤳〱扢㙢㕣㑣ㅥ〶㔲敦㌸㔷慦ㅣ扦昷㌰改㝢㈱㘲昱捥㜰愰㜳㘴扤散愵㠹㔱敡扤㥡㙥㡦㜰搵慢ㄸ㝡〷㔸愴摥㌵㠰晣㝡㜷〴㉡昵づ㠹慣㜷搷挸㝡扢㘹愸挷ㄱ捡慦户㍢㔰晣㘴㜸㑦〰㐵扤昹㔴戰挴㝢攸愰愷づ搸〲攳㘲搸摡㤲㝡〷〵敢㝤㡡㐹㍦つㄱ㡢昷㠶〳㥤㈳敢㘵搷㑢㡣㔲㉦ㅦ愴攰扤挴㔵昹㙣〶㈳㍤㉢㐲慦〰昲敢敤て㝦愹户㔷㘴扤㍤㈲敢ㅤ㠰㤵㠴扡搷ㄱ捡慦㜷愰㙥晤つ愰愸㜷㄰㔳挱ㄲㅦ慣㠳㕤㜴挰㘶ㄵㄷ挳晥㤳搴摢㉤㔸敦㕢㑣晡㙤㠸㔸㥣㉤㈸㍡㐷搶㕢愴㐶愹昷㑥扡㝤挴㔵敦㘰㘸㘹㉣ㄱ晡ㄸ㤰㕦敦㐸慣㈲昵㜶㠸慣户㕤㘴扤散㌵㐹扤㥦㈳㤴㕦敦㘸摤晡ㄷ㐰㔱敦ㄸ攸㕣攲㘳㜵㌰㑥〷攳摤挰㑣挲㐰敡摤㈶㔸敦㔷㑣晡㙢㠸㔸㥣㙤㈲㍡㐷搶换昶㤱ㄸ愵㕥㍥㈶挱晢㠹慢昲挹ぢ㐶㥡㍦㠴㝥〱攴搷换收㡦搴ㅢ㡢慣㌷㈷戲㕥昶㠳愴摥㍦㄰捡慦㜷扡㙥晤㑦愰愸㜷〶㔳挱ㄲ摦㑢〷㝢敢㘰ㅦ㌷㌰㙣攴㐸扤㔹挱㝡晦㘶搲晦㐰挴攲散攵搰㌹戲㕥昶㜸挴㈸昵慥愵㕢㔳摣㤵昳搶㘰㘴づ㠲㐵㤲捣〶攴搷换づ㡤搴晢挷ㅦ㔱㥦〷㝦〳ㅡ晥㍣㔸慡愱㘲〸攵搷㕢〶ㄴ㍦昸づㅤ㔰搴换㉥つ㤷㜸戹づ㘶敢㘰㡥ㅢ㤸㐳㌰㤰㝡㝦挶㠶晣捦㠳㉤㤹㜴㉢㠸㔸㥣つㄷ㍡㐷搶㕢愵㐶愹昷㘹扡戵收慡㝣慥㐲㥣㝤ㄹ㔹戳つ愱戶㄰㉤㌳攳散㉦攴搰慦ㅤ挱昶ㄴㅤ㈸㍡㔲㙣㑢搱㠹㘲㍢㠸㔸ㄶ摢づ扢㈶昵〴愲扦㡣摤㌳昹ㄱ昹愳昰挸㝢捥㤷挸㘸㠲㙦愰摡敦㙤㌶捤摣㘵昳㘲戱敢挰慦㙥昳㌷敢〳昰昴㍦㠸挳搷扤愱摦挳㠸摢攱搷敢㡣㝡㜳攷愱㕣散㘳㜲ㅦㄷ㝦㜴昹㝥愸ㅢㄵ搹扦㌹敥㙦扣㈸㜷扥慥㜱㠰改㝣收戰慣てㄶ㕦昲挳㜵扢㜶扤攸收㝦摤摦挵攷㥦挷愵㙢搱搸てて摢晡愶㌱㍦っ㌵㙣㍡㜴㐵ㅣ敦㐳㡡㡦㈸昸摡㤹户㔱搶㕢昸㔲㘹攸㤱搲㙦㌹㐳昲㈳愵攳散㔵攰㈷挳敢㠶摣戱户ㅤぢ㐵㕥搹敥㝣〱昳㈹㝡㔰昴愴攸㐵戱ㄳ㐵〱㐴捣ㅣ〷㘷扥扡收㈵㠴㈷愵挲㐲㙦搸㜲㤷〲挶摦晦捥〲㝣戱㙣㕤㤴㝢㠲慥㤹㡡㡤㝢㍡ㅤ晦搵㥥㙦㡣㈸㝡敥㔹㉣㉤㐶ㄷ㝤㐴㔲㠶㡤㉤㌲愷㘱捤㈸㔶㥥㑤挵捡㌳捥㤰晣㥣改昸㜲㐴挲て㙥㔹愳〶戰挲〶㠲戰㌲㄰扡㌷㠸㘲㌰挵㉥ㄴ扢㔲散㐶㌱〴〲ㄳ㐴攰㉣慣慣〹戲㌲ㄴ戶摣㜳㘰挲摦捤㘰攵㕣㕤㌳ㄵ㉢㘴て摦ㄴ昷昷戲㜲㔹㘲㐵㠶慤㠶㈸㔶ㅥ㑣挵捡〳捥㤰晣昰改昸愵㠸㠴ㅦ摣昲㘵戱愳㈱㜰㉡㘰慦㐱愸ㄹ㐳㜰㉣挵㌸㡡昱ㄴㄳ㈸㈶㔲㑣㠲㠸㤹慢攰㉣搴摣ㄶ愴㘶ち㙣戹搷挰戴㘹㠷捤戵扡㐶㉡㑡㐲㠷つ扢㄰㔱㔴摣㤸㡡㡡ㅢ㥣㈱昹㌱搴㜱㌶㉦昰㤳攱㑤㐷敥搸㐱敥㠲㈲㉣捣㘰戱㝢㔱散㑤戱て挵扥ㄴ晢㔱散てㄱ㌳㜷挳㔹㔸戸㍣挸挲㠱戰攵摥ぢㄳ晥㙥挶づ挲㍥㠵慣㤹㤶㡤㝤昶㉦㐲昴㡣㡣㈵㌳㡢晡㜲㈹㉥㈹㌲散㔵㐴戱㜲㜱㉡㔶㉥㜲㠶攴㘷㔳挷搷㈲ㄲ㝥昰愱ㅥ㤹㠰㤵㈷愰〸㉢〹攸㕥㌹挵㙣㡡㌹ㄴㄵㄴ〷㔳ㅣ〲ㄱ㌳㑦挲㔹㔸㔹ㄱ㘴愵ち戶摣愷㘱挲摦捤㘰攵ㄹ㕤㌳ㄵ㉢㈴㈳昲戰㘱㐷㈳㡡㤵搳㔳戱㜲㥡㌳㈴㍦戰㍡捥㐶〸㝥搰㝦㐷つ㘰攵つ㈸挲㑡㍤㜴㙦ㅥ挵㝣㡡〵ㄴぢ㈹ㄶ㔱ㅣ〶ㄱ㌳㙦挲㔹㔸㌹㍥挸捡ㄱ戰攵戲㝤㠱扦㥢挱ち㝢ㅥ戲㘶㝡㔶㌲㡡㄰ㅤ㑢㑥㤱㍤㤲戶㈸㌲敢戱㘶ㄴ㉢㑢㔲戱戲搸ㄹ㤲㥦㘲ㅤ㘷扢〴㍦ㄹ摥㌱挸〴慣㝣〱㐵㔸㌹ㄶ扡㜷ㅣ挵昱ㄴ㑢㈹㑥愰㌸㤱攲㈴㠸㤸昹ㄲ捥挲捡晣㈰㉢㈷挳㤶换㈶〷晥㙥〶㉢摦攸㥡㥢捣ち扢㈳㔱慣ㅣ㥡㡡㤵戹捥㤰晣㘸敢昸慦㠸㠴ㅦ摣晢㐰つ㘰㠵㥤ㄱ㘱攵㑣攸摥㔹ㄴ㉢㈸㔶㔲㥣㑤㜱づ挵戹㄰昸㘲〶㥣㠵㤵搹㐱㔶捥㠷㉤㤷慤㄰晣摤っ㔶搸㍦㤱㌵㌷㤹ㄵ昶㔰愲㔸㤹㤵㡡㤵ㄲ㘷㐸㝥摥㜵㥣慤ㄷ愴㠱晦㔶づ㤹㠰ㄵ昶㑦㠴㤵㑢愱㝢㤷㔱㕣㑥㜱〵挵㤵ㄴ㔷㔱㕣つㄱ㌳㙣慢〸㉢㝢〷㔹戹ㄶ戶㕣㌶㑣昰㜷㌳㔸㘱㤷㐵搶㑣挵捡戶晢㤶敤晡晥㤴㑥㐵慦㕦㍥㜷㐸散昵扣愲㔵敤㜷㝥㜷㠷愵㕤㡡っ㍢㉤㕤㔹㑢搲㕢户攲㔴慣㑣㜵㠶攴㠷㘰挷搹愰ㄱ㔶㙥㐶㈶㘰㠵㕤ㄶ㘱攵ㄶ攸摥慤ㄴ户㔱摣㑥㜱〷挵㥤ㄴ㜷㐱挴っ㥢㉦挲捡戸㈰㉢昷挰㤶换戶ち晥㙥〶㉢㜹扡㘶㉡㔶㡥ㅣ摡晦挰晢扣扣愲愹㝣て昷㔲攷愲㙥㠵㌹㌷㜴㍣㝦晢㈲挳㝥㑣搷〸㔶㐶愶㘲㘵㠴㌳㈴㍦ㄹ㍢捥㌶㡥戰昲㄰㙡〰㉢散挵〸㉢て㐳昷ㅥ愱㔸㑤戱㠶㘲㉤挵愳ㄴ㡦㐱挴っ㕢㌴挲捡㉥㐱㔶㥥㠰㉤㤷捤ㄷ晣晣㜷㔶㜲搹愹㤱㌵㔲戱㠱㘸㕣㡡㐴㘶昴㈹㌲散搲㜴㠵㤶扣㙦昴㑦挵㐲㍦㘷㐸㝥㍣㜶㥣捤ㅤ㘱攱㌹攴づㄶ搸愱ㄱㄶ㥥㘷戱㉦㔰扣㐸昱ㄲ挵换ㄴ慦㔰慣㠳㠸ㄹ㌶㙥㠴㠵㥥㐱ㄶ㕥㠳㉤㜷ㄸ㑣昸搹〴ㄶ㠶敢ㅡ愹㔸㤰昷㈱㝤㍤晢㜶晥搹㔶㐵㠶扤㥢慥ㄱ㉣散㤸㡡㠵慥捥㤰晣㡣散㌸㕢㍥挲挲㍢挸ㅤ㉣戰㙦㈳㉣扣换㘲摦愳㜸㥦攲〳㡡て㈹㍥愲㔸てㄱ㌳㙣攷〸ぢㅤ㠳㉣㝣〲㕢㉥ㅢ㌵昸搹〴ㄶ搸搵㤱㌵㔲戱㄰㝡慦捡㡥㑥搷〸ㄶ摡愴㘲㘱ㅢ㘷㐸㝥㔰㜶㥣㡤㈰㘱攱㉢攴づㄶづ㠲㉥㉣㝣捤㘲扦愱昸㤶攲㍢㡡敦㈹㝥愰昸ㄱ〲捦㌷㠰戳戰搰㌲挸挲捦戰攵戲㝤㠳㥦㑤㘰㠱扤ㅥ㔹㈳ㄵぢ㠸挶愵㐸㈴㡦〸昶㜹扡㐲㑢㍥㈲㜲㔲戱搰捣ㄹ㤲㥦㤶ㅤ㘷㝢㐸㔸昸ㄳ戹㠳〵昶㜸㠴㠵扦㔸散摦ㄴ晦㔰㙣愰昸㤷㠲户㘴㍣晥昷摢㌱挳搶㡦戰戰攱昷挰〷摤㈶戰攵戲愹〳敦晦捥㠲慤つㅦ㜴搹〹㤲㌵搳戳ㄱ昱㤱㡥摤愰慥ㄱ慣晣㠱散㈲㍦晥晦敥っ挹㡦搰㡥戳㠹㈴慣㜸愸〵慣ㅣ〳㕤㔸攱户㙣扣收ㄴ㉤㈸㕡㔲戴愲挸愵㠸㐳挴っㅢ㐴挲捡㜷㐱㔶戶㠴㉤㤷慤㥦捤㘳㠵晤愲捤㘳㠵㍤愳慥ㄱ慣㝣㤹㡡㤵㉦㥣㈱昹戹摡㜱戶㥡㠴㤵戶愸〵慣戰㕦㈴慣戴㘳昱敤㈹㍡㔰㜴愴搸㤶愲ㄳ挵㜶㄰㌱挳㌶㤲戰昲㐱㤰㤵捥戰攵戲㐱戴㜹慣戰慢戴㜹慣戰戳搴㌵㠲㤵户㔳戱昲㤶㌳㈴㍦㙣㍢扥ち㤱㠴㤵㙥愸〵慣戰慢㈴慣㜴㘷昱昹ㄴ㍤㈸㝡㔲昴愲搸㠹愲〰㈲㘶搸㙣ㄲ㔶㕥ち戲搲ㅢ戶㕣戶㤱昰㈳昵攱㡦㉥つ晢扤㐵〲㌷捣搸㜳㤲㌵搲ㅦ㌹㠱昳〸晢㑤㕤ㄱ㈷昹㍣昲㙣㉡ㄶ㥥㜱㠶攴㈷㙥挷搹愶ㄲㄶ〶㈰㜷戰挰㕥㤳戰㌰㤰挵づ愲ㄸ㑣戱ぢ挵慥ㄴ扢㔱っ㠱㠸ㄹ戶愰㠴㠵㌵㐱ㄶ㠶挲㤶换收搲收敤ㅢ散㐸㙤挲扥ㄱ昸㌴昷〸搶散ㅡ挱捡㠳愹㔸㜹挰ㄹ㤲ㅦ挳ㅤ㕦㠳㐸挲捡㈸搴〲㔶搸㤱ㄲ㔶㐶戳昸㌱ㄴ㘳㈹挶㔱㡣愷㤸㐰㌱ㄱ㈲㘶搸愸ㄲ㔶㙥て戲㌲ㄹ戶㕣戶愰㌶㡦ㄵ昶慤搲戲搲㌵晢攸㤵㈳㥡㜷㉣捡摦晦昴㌵扦㜴摦慥愸捤㥢捦晦㔶扣㝤攷㈲挳摥㔵搷〸㔶㙥㑡挵捡㡤捥㤰晣㙣敥㌸㕢㕥挲捡㌴搴〲㔶搸户ㄲ㔶愶戳昸ㄹㄴ㝢㔱散㑤戱て挵扥ㄴ晢㐱挴っ摢㔹挲捡ㄵ㐱㔶づ㠰㉤㤷㡤慡捤㘳㠵摤慤戴慣搸㘳慤攱搸昳㙦㈳㝥㠴㌵扢㐶戰㜲㐹㉡㔶㉥㜶㠶攴〷㜶挷搹ㄸㄳ㔶㑡㔱ぢ㔸㘱㜷㑢㔸㈹㘳昱〹㡡㜲㡡搹ㄴ㜳㈸㉡㈸づ㠶㠸ㄹ㌶扤㠴㤵㤵㐱㔶㉡㘱换㘵㍢㙢昳㔸㘱て㉣㉤㉢摣㐳昶摦㜹㡡扢㘷戶㘷ㄱ敦㐰摦搳慡戸挸戰て搶㌵㠲㤵攵愹㔸㌹摤ㄹ㤲㥦攲ㅤ㘷晢㑣㔸愹㐵㉤㘰㠵㍤㌰㘱愵㡥挵搷㔳捣愳㤸㑦戱㠰㘲㈱挵㈲㠸㤸㘱㙢㑣㔸㔹ㅡ㘴攵㜰搸㜲搹昴摡㍣㔶搸㈹㑢换㡡摤㔷昴㉣ㅢ㌸慦㌴挵㙡㕤㈳㔸㌹㍡ㄵ㉢㑢㥣㈱昹搱摥昱㙣㐴ㄲ㔶㡥㐶㉤㘰㠵㥤㌲㘱攵ㄸㄶ㝦㉣挵㜱ㄴ挷㔳㉣愵㌸㠱攲㐴㠸㤸㘹づ㘷㘱㘵㐱㤰㤵㘵戰攵戶㠴〹㍦昲敢捡攰㥦㠶晤摥㠲つ搷ㅣ慢攳㕤ㅢ晢㘹戲收㝦扢昶〴㔸㘹㡤搵愲㔸愹㑤挵捡愱捥㄰㝡摥㜷ㅢ㐴摡搸昳扥〳晦愱㜶㉥㤲捦㉡攷㌷愳㥡㤷㕢㤸扤㌰㝣㌷慡愲戲㔲扥㔶搴〲㡦散慤挵㝦㘹㍤ㄱ㑦愱挶㠳㝡㡢㉢摣㝦㤳㍡づ㑦愷收搳㑦昵㠱戰㥥㘸㕣㌹扢㝣㑡㉤㥥㄰摢慣㝣㕣ㅤ㥥ㅥ㕥㤶㠳晦㤲户扥㍥㔱㕢晤㝦攱㜹扥昸愲ㄷ㥦㐰㠲挵㍥挹㌷昲㍢㔶晣昲㔴㥡㐷㉤㌷昰愱晦㔳㜵㈶㥦昴扢㜹てㄲ捦㕥㡥㕤㙥ㅢ㝣攱愸愶㌶㈱晦㝤散㕣晣慤㥢㌷户〶捦㕣捦㌴㌵㜸㤵愵㌷晣㔵㥦㜶晦㑡摡ㄹ㤹㤸〵挵摤昸㈳慡㔲ちㅥ愸改慤㈰挴㈷づ㠸挰㜳㉤戱ㄷ㜰㑦挸㍥ㅢ㠶搶昶㈱㌴㜹㘵㡤ㅥ晣摡搴㔴㘸昴㈵㑢㌲ㅡ愲㥦敢㐷挷愳㍡搹挶挶㝦搸㤲ㄴ㥤㥤㕤㌹㜸捡㄰㠱扤扤㈶㜰㡣㤹昶ち㤷㍡㜸ぢ㠱搹晤ㄵ敦㔹づ摥㐶攰㡥ち㤷㌸戸㡤挰散㄰㡢昷㐱づ敥㉥㜰㈷㠵㘷㍡㤸㕦つ挲㐳㌳ㄵ㍥搰挱㥣㤷ㅤ换㘲戳㌵昹愵攵㜷晥昸㜸㡡㡣愴晦㙤扢㜹㜳扥摥挵攷摤㔷昴㑦摦〳㠶㤹㙥㔸㔵㤸扢ㅣ㐵户㙢㜸㌸㙥㠸扤晤戱㐵㜹㙤ㅡ戱㜷㈵搶捡扥ち㠲晦昳慦捣〱㄰〶慦㑥㘲㤰ㅤ㔴愹㜲㉦㤷户㘵㌰㕦攱ㄹづ戶っ戲换㉡摥搳ㅤ㙣ㄹ散愹昰㌴〷㕢〶搹㠹ㄵ敦㘲〷㕢〶㜷㔲㜸慡㠳㉤㠳散搶㡡昷㥥づㄶ〶つㅢ戵㘴㔱ㄷ㌳〰㡡昰㜲换㐶㜸㤹㠲㌸㘱㕥㙥㈳〱攴愵㠱㤳㍢㤲㌸ㄹ愸㤹㡣㜷㤹㔸㑥〶㈹㍣捥挱㤶ㄳ昶㔸㈵敦戱づ戶㥣散愲昰ㄸ〷㕢㑥搸㠷ㄵ敦搱づ戶㥣散愶昰㈸〷㕢㑥搸慢ㄵ敦㤱づ戶㥣っ〵摣㠸㤳㔱〰挸㠹挷㠳㌸搳っ㠷㜷昸㘸㝤㤸㘵㌶㍥㕡㔷㈷㔵㍥摡挵挹㕥ぢ㐳慡愳㜵㌷㡤摥㘸㝦㝢捣㡦敥ㅦ慤㑦㈴㐵ㅦ㠳攸㔲捤㐰㔷㡤攵㤵敤㔸㠱〷㌸搸昲㍡㑥攱晥づ戶扣戲㘵㉢摥晤ㅣ㙣㜹㥤愰㜰㕦〷㕢㕥搹搶ㄵ敦㍥づ戶扣㑥㔲戸搰挱㤶㔷昶㜸挹慢㝦っ㑥㠷㈲晢摡㡢㈸㈵摤㌱戸㌳攲㠴昷戵㤷㐹㐰攳㝤㙤㕤ㄲ㈷㌳㌴㤳ㅥ㉥ㄳ换挹㕥ち攷㍢搸㜲戲户挲摤ㅤ㙣㌹㘱〳㔷慡散收㘰换挹扥ち敦攸㘰换〹㥢扣攲摤搵挱㤶㤳晤ㄵ摥挱挱㤶㤳〳〱㌷摡搷捡〰〸㈷敦㙥㠴㤳㉥㠸ㄳ收攴晤㌰㈷ㅦ㈶㜱㤲搰㑣戶㜵㤹㔸㑥捡ㄵ敥攸㘰换挹㙣㠵㍢㌸搸㜲挲昶慤㔴搹摥挱㤶㤳ち㠵摢㌹搸㜲挲ㄶ慦㜸户㜵戰攵攴㄰㠵摢㌸搸㜲㔲〵戸ㄱ㈷㙣㥡ち㈷㕦㙥㠴㤳搶㠸ㄳ收攴敢㌰㈷摦㈶㜱㔲慦㤹挴㕤㈶㤶㤳㜹ち攷㍡搸㜲㌲㕦攱㔶づ戶㥣㉣㔰戸愵㠳㉤㈷ぢㄵ㙥攱㘰换〹ㅢ扣挲㐹㜳〷㕢㑥づ㔳㌸收㘰换挹ㄱ㠰ㅢ㜱挲㤶愹㜰昲摢㐶㌸挹㐱㥣㌰㈷㝦㠴㌹昹㉢㠹ㄳ㌶㘱㈵挱㈶㉥ㄳ换挹㜱ち㘷㍡搸㜲㜲扣挲挶挱㤶㤳愵ち㘷㌸搸㜲㜲㠲挲晦晥㘶摦㔹㔸㑥搸摥㤵㑤㙥㜰戰攵攴㈴㠵晦㜱戰攵攴㘴挰㡤㌸㘱挳㔴㌸㘹㥡㤳晥㝣昲ㄷ攲㠴㌹挹挶㕡㐹攷㤳ㅣ㐲㠱昷㕢㙣挱㑡㠲扦扡㑣㉣㈷㙣捡ち晣㡢㠳㉤㈷㉢ㄴ晥搹挱㤶㤳㤵ち晦攴㘰换挹搹ち晦攸㘰换挹㌹ち晦攰㘰换挹戹ち㝦敦㘰换挹昹㠰ㅢ㜱戲ち㠰㜰戲挵㐶㌸昹ㄶ㜱挲㥣㙣ㄵ收愴㜵ㄲ㈷㤷㙡㈶㕦戸㑣㉣㈷㙣挹ち㈷㥦㍢搸㜲挲㈶慤挰㥦㌹搸㜲㜲㠵挲㥦㍡搸㜲㜲愵挲㥦㌸搸㜲㜲㤵挲ㅦ㍢搸㜲㜲戵挲敢ㅤ㙣㌹戹ㄶ㜰㈳㑥搸㉣ㄵ㑥㍡㙤㠴㤳てㄱ㈷捣㐹㕥㤸㤳㉥㐹㥣戰晤㉡㔵扥攳㌲戱㥣戰㈱㉢昰摢づ戶㥣戰㐵㉢昰㕢づ戶㥣戰㘹㉢昰㥢づ戶㥣摣愱昰ㅢづ戶㥣摣愹昰敢づ戶㥣摣愵昰㙢づ戶㥣摣〳戸ㄱ㈷て〱㄰㑥㝡愲㤴㌶晡㔸搵搰扢攱㜵㠸ㄲ㘶㘴愷㌰㈳㍢㈷㌱昲戰收昱㠲换挳㌲昲㠸挲捦㍢搸㌲戲㕡攱攷ㅣ㙣ㄹ㘱挳㔶ㄸ㜹搶挱㤶ㄱ戶㜰〵㝥挶挱㤶㤱㐷ㄵ㝥摡挱㤶㤱挷ㄴ㝥捡挱㤶㤱㈷〰㌷㘲攴㌹〰挲挸愰戴㡣㍣㠱㈸㘱㐶㜶〹㌳戲㕢ㄲ㈳㙣挳㑡搶㙢㕣ㅥ㤶ㄱ㌶㘶〵㕥敤㘰换〸㕢戵〲㍦攲㘰换〸㥢户〲㍦散㘰换〸摢戹〲㍦攴㘰换〸ㅢ扣〲㍦攸㘰换挸㍡㠵ㅦ㜰戰㘵攴㌵挰㡤ㄸ㜹〷㠰㌰㌲ち愵愴㝡晦㝡ㅦ㘲㠴昹ㄸ挳攲攵摤㌱㍦㙣捡㘷愵㜱㐹㝣戰㈱㉢挹摤改戲戰㝣扣愷昰ㅤづ戶㝣扣慦昰敤づ戶㝣㝣愰昰㙤づ戶㝣㝣愸昰慤づ戶㝣戰搵㉢㥢扣挵挱㤶て㌶㝦〵扥搹挱㤶㡦㑦〰㌷攲攳㉢〰挲挷㔴㤴㤲晡㤸戹ㄱ㔱挲㡣㑣㘳昹㡤摦扤捥㐸㘲㠴捤㔹挹攳ㅡ㤷㠷㘵攴ㅢ㠵慦㜶戰㘵㠴つ㕣昱扥捡挱㤶ㄱ戶㜴〵扥搲挱㤶ㄱ㌶㜹〵扥挲挱㤶ㄱ戶㝤〵扥摣挱㤶ㄱ㌶㠲〵扥捣挱㤶㤱㥦〱㌷㘲攴㑦〰挲挸㑣㤴㤲敥ㅤ晤㉡挴〹㜳㔲ㄲ收愴㌴㠹ㄳ戶㙡㈵㤳ぢ㕣㈶㤶㤳扦ㄵ㍥摦挱㤶ㄳ戶㜳挵晢㍣〷㕢㑥㌶㈸㝣慥㠳㉤㈷晦㉡㝣㡥㠳㉤㈷㙣〲㑢㤰戳ㅤ㙣㌹㌱ち慦㜴戰攵愴〹攰㐶㥣戰慤㉡㥣㔴㙥㠴㤳戳㄰㈷捣㐹㜵㤸㤳戹㐹㥣挴㌴㤳搳㕣㈶㤶ㄳ戶㙥㈵敦㔳ㅤ㙣㌹㘹愱昰㈹づ戶㥣戰扤㉢摥㈷㍢搸㜲挲㠶慦挰换ㅣ㙣㌹㘱ぢ㔸攰㤳ㅣ㙣㌹㠹㉢㝣愲㠳㉤㈷㕢〲㙥挴㐹㕢〰挲挹愲㡤㜰戲ㄴ㜱挲㥣ㅣㅥ收攴挸㈴㑥摡㘹㈶㐷扢㑣㉣㈷㙣摣㑡摥㑢ㅣ㙣㌹改愰昰㘲〷㕢㑥搸摣ㄵ敦愳ㅣ㙣㌹㘱扢㔷攰㈳ㅤ㙣㌹㘱〳㔸攰㈳ㅣ㙣㌹㘱㑢㔸攰挳ㅤ㙣㌹改っ戸ㄱ㈷摤〰〸㈷㑢㔱㑡敡戳挹㈲㐴〹㌳㜲㈲搶挹㍥〹愲昱晤愸㘵㐰㠲敦㕦搹愶㤵㕣敡㕤㉥㤶ㄵ㌶㙥〵慥㜳戰㘵愵㠷挲戵づ戶慣戰戹㉢摥㠷㍡搸戲搲㑢攱戹づ敥㡥ㄳ㝤捣戰〱㉣摥㌵づ戶慣戰㈵㉣㜰戵㠳㉤㉢扤〱㌷㘲㠵㉤㔶㘱攵㉣㤴㤲敥㡣㔲㠹㌸㘱㕥㔶㤲㠰挶㘷搹㜳㤲㌸㘱搳㔶㌲㤹敤㌲戱㥣っ㔲戸摣挱㤶㤳挱ち㈷ㅣ㙣㌹㘱慢㔷㠲㤴㌹搸㜲戲慢挲愵づ戶㥣戰ㅤ㉣摥戳ㅣ㙣㌹㘱㠳㔸攰ㄲ〷㕢㑥搸ㅢ㙥挴挹㈸〰挲挹慡㡤㜰㌲ㄳ㜱挲㥣㕣ㄶ收攴㡡㈴㑥㐶㙢㈶晢扡㑣㉣㈷㘳ㄴ摥挷挱㤶ㄳ戶㜵㈵敦扤ㅤ㙣㌹㘱愳㔷攰扤ㅣ㙣㌹ㄹ慦昰っ〷㕢㑥搸っㄶ敦改づ戶㥣㑣㔴㜸㥡㠳㉤㈷散っ㌷攲㘴ㅡ〰攱攴挶㡤㜰㌲ㄵ㜱挲㥣摣ㅣ收攴搶㈴㑥搸戰㤵〴㈷戹㑣㉣㈷㙣攱ち㍣搱挱㤶ㄳ㌶㜵〵㥥攰㘰换挹摥ち㡦㜷戰攵㘴ㅦ㠵挷㌹搸㜲挲㔶戰〴ㄹ敢㘰换挹㝥ち㡦㜱戰攵㠴㝤攱㐶㥣㤴〲㄰㑥敥摢〸㈷愳㄰㈷捣挹〳㘱㑥ㅥ㑡攲㠴敤㕡㐹戰挸㘵㘲㌹㐹㈸㍣搴挱㤶㤳㜲㠵㜷㜷戰攵㘴戶挲㐳ㅣ㙣㌹㘱摢㔷㘲敦收㘰换〹ㅢ挱〲敦敡㘰换挹挱ち敦攲㘰换㐹㈵攰㐶㥣搴〲㄰㑥㥥搸〸㈷㠳㄰㈷捣挹㔳㘱㑥㥥㐹攲㠴捤㕡㐹戰慦换挴㜲㔲慦㜰ㅦ〷㕢㑥搸搰ㄵ敦㐲〷㕢㑥搸攲ㄵ戸户㠳㉤㈷㙣晡ち扣戳㠳㉤㈷ぢㄵ㉥㜰戰攵㘴㤱挲㍢㌹搸㜲㜲㌸攰㐶㥣ㅣつ㐰㌸㔹户ㄱ㑥㝡㈲㑥㤸㤳搷挲㥣扣㤱挴〹㕢戵㤲昷㡥㉥ㄳ换挹戱ち㜷㜵戰攵㠴敤㕣昱摥挱挱㤶㤳攳ㄵ摥摥挱㤶㤳愵ち㜷㜱戰攵攴〴㠵㍢㍢搸㜲挲戶戰挴捥㜳戰攵㘴ㄹ攰㈰㈷㔹㘷〲昸捦捤㐱㝥愶搹ち㙤搴捡㐴㈹晦戳摥攱昸㕦㑤㝢㔶愲ぢ昷ㅦ晥ㄳ搹て挱㤴㔹㠱㡤㌱㠶昷ㄱ㌴昶慥昸㙢捥〵捡㌴扣昵昴㘱㜳㑥㝣㍥㠶收搱㤹㍥㔷慡捦㈷昴戹㕡㝤㍥つ晡摣愶㍥㥦搱攷づ昵昹㍣攸挳敥㠵㙣敢ぢ晡慣㔶㥦㉦愱昹昹㍣愶㍥㕦搱攷〹昵昹㍡ㄸ攷㘵昵昹㠶㍥敢搴攷摢愰て敦㔱换戶扥愳捦㠷敡昳㝤搰攷㙢昵昹㠱㍥扣㕤㉢戵晦ㄸ昴昹㐳㝤㝥愲捦㕦敡昳㜳搰㠷昷昴㘴㕢扦搰㠷户昳㈴捥慦㐱ㅦ摥攳ㄲ㥦摦㘸收敤㉤昱昹㍤攸挳㝢㍥攲昳〷捤扣摤㈳㍥㝦〶㝤㜸ㄷ㐴㝣晥愲㤹㌷㐰挴攷敦愰て敦ぢ㠸捦㍦㌴昳㤶㠰昸㙣〸晡昰戳戲昸晣㑢㌳㍦㈶㡢て㕦㜰晦㜵攷愷㐷昱㌱㠰っ㍦㌸㡡㑦㘶搰㠷㥦愶挴愷〹㝤昸㐱㑡㝣㥡〶㝤昸改㐲㝣戲攸挳てㄶ攲㤳ㅤ昴攱扢㙤昱㘹㐶ㅦ扥搱ㄶ㥦㥣愰て摦㝦㡡㡦㐷ㅦ扥敤ㄴ㥦㔸搰㠷敦挵挴愷㌹㝤昸㌶㑣㝣㕡〴㝤昸摥㐴㝣㕡搲㠷㙦㑢挴愷㔵搰㠷搷㙡昱挹愵て㉦搳攲ㄳて晡昰摡㈵㍥㕢搰㠷㤷㉤昱搹㌲攸挳㜳戹昸㙣㐵ㅦ㥥挶挵㘷敢愰て捦㙤攲搳㥡㍥㍣慤㠹捦㌶㐱ㅦ㌹㠴㜹㐰戶〱慡㑢㥣㠷戲㑣㕢㘹㑢摦㜶㄰㉤㌳㡤ㅣ挹㜴㙤て㥤㔶晥挶㜹㐴挷㠹㜶愰㙢㐷㡡㙤㈹㍡㔱㙣㐷㤱㐷搱㤹愲ぢ挵昶㄰㉤㥢ㄹ㌹收戹摥づ搰晤㘸㍣昶㈵㕡㔷扡敥㐸搱㡤愲㍢㐵㍥㐵て㡡㥥ㄴ扤㈸㜶㠲㐰㌴㌹㍢㌰㕡〱㜴㍦ㅡ捦ㄲㄲ㙤㘷扡昶愶㈸愴攸㐳搱㤷愲ㅦ㐵㝦㡡〱ㄴ〳㈱㄰㑤捥㈳㡣搶㠸ㄴ㥥㑦ㄸ摡ㅢ㑣搷㕤攸㥡㘹攴㜴㐲㜰㔷攸晥㠶㜹㕡㤱つ敦㐶搷㈱ㄴ扢㔳っ愵㈸愲ㄸ㐶㌱㥣㘲〴挵㐸〸㙣㔸㑥㍣㡣㌶ち扡ㅦ㡤㈷㈰㠹㌶㥡慥㘳㈸挶㔲㡣愳ㄸ㑦㌱㠱㘲㈲挵㈴㡡挹㄰㠸㈶愷㈸㐶㥢〲摤㡦挶㔳㤵㐴摢㠳慥㝢㔲㑣愵㈸愶㤸㐶㌱㥤㘲〶挵㕥ㄴ㝢㐳㈰㥡㥣捣ㄸ㙤ㅦ攸㝥㌴㥥搴㈴摡扥㜴摤㡦㘲㝦㡡〳㈸づ愴㤸㐹㜱㄰㐵〹挵㉣〸㐴㤳搳ㅥ愳㤵㐲昷愳昱昴㈷搱捡攸㥡愰㈸愷㤸㑤㌱㠷愲㠲攲㘰㡡㐳㈸㉡㈱㄰㑤㑥㤰㡣㔶〵摤㡦挶ㄳ愵㐴慢愶㙢つ挵㕣㡡㐳㈹㙡㈹敡㈸昸晦㉣㝢昳㈸收㐳㈰㥡㥣㑡ㄹ㙤〱㜴㍦ㅡ㑦愹ㄲ㙤㈱㕤ㄷ㔱ㅣ㐶㜱㌸挵ㄱㄴ㐷㔲ㅣ㐵戱㤸㘲〹〴愲挹㐹㤷搱㡥㠶敥㐷攳挹㔷愲ㅤ㐳搷㘳㈹㡥愳㌸㥥㘲㈹挵〹ㄴ㈷㔲㥣㐴戱っ〲搱攴昴捣㘸㈷㐳昷愳昱㌴㉤搱㑥愱敢愹ㄴ愷㔱㥣㑥戱㥣攲っ㡡㌳㈹捥愲㔸〱㠱㘸㜲㈲㘷戴㤵搰晤㘸㍣愱㑢戴戳改㝡づ挵戹ㄴ攷㔱㥣㑦㜱〱挵㠵ㄴㄷ㔱㕣っ㠱㘸㜲捡㘷戴㑢愰晢搱㌲愰㐸戴㔵㜴扤㤴攲㌲㡡换㈹慥愰戸㤲攲㉡㡡慢㈹慥㠱㐰㌴㠳㍦㜲扥扡ㄶ〳㍦㕡㈶ㄴ㠹㜶ㅤ〶摥昵ㄴ㌷㔰摣㐸㜱ㄳ挵捤ㄴ户㔰摣㑡㜱ㅢ〴愲㌵挱ㅦ㠹㜶㍢〶㝥戴愶㔰㈴摡ㅤㄸ㜸㜷㔲摣㐵㜱㌷挵㍤ㄴ昷㔲摣㐷㜱㍦挵〳㄰㠸㤶㠵㍦ㄲ敤㐱っ晣㘸搹㔰㈴摡㐳ㄸ㜸て㔳㍣㐲戱㥡㘲つ挵㕡㡡㐷㈹ㅥ愳㜸ㅣ〲搱㥡攱㡦㐴㝢〲〳㍦㕡づㄴ㠹昶㈴〶摥㔳ㄴ㑦㔳㍣㐳昱㉣挵㜳ㄴ捦㔳扣㐰昱㈲〴愲㜹昸㈳搱㕥挲挰㡦ㄶ㠳㈲搱㕥挶挰㝢㠵㘲ㅤ挵慢ㄴ慦㔱扣㑥昱〶挵㥢ㄴ㙦㐱㈰㕡㜳晣㤱㘸㙦㘳攰㐷㙢〱㐵愲扤㠳㠱昷㉥挵㝢ㄴ敦㔳㝣㐰昱㈱挵㐷ㄴ敢㈹㍥㠶㐰戴㤶昸㈳搱㍥挱挰㡦搶ち㡡㐴晢ㄴ〳敦㌳㡡捦㈹扥愰昸㤲攲㉢㡡慦㈹扥愱昸ㄶ〲搱㜲昱㐷愲㝤㠷㠱ㅦ㉤づ㐵愲㝤㡦㠱昷〳挵㡦ㄴ㍦㔱晣㑣昱ぢ挵慦ㄴ扦㔱晣づ㠱㘸㕢攰㡦㐴晢〳〳㍦摡㤶㔰㈴摡㥦ㄸ㜸㝦㔱晣㑤昱て挵〶㡡㝦㈹昸㈰㜳捦㔰㘴㐲㈰摡㔶㐰㈵㕡ㄳ攸㝥戴慤㠱㑡戴愶㜴捤愲挸愶㘸㐶㤱㐳攱㔱攰㐹昸昸昲ち㐵ぢ〸㐴㙢慤搱㕡㐲昷愳㙤愳搱㕡搱㌵㤷㈲㑥戱〵挵㤶ㄴ㕢㔱㙣㑤搱㥡㘲ㅢ㠸㤶捤攲㙤戰ㅥㄷ搳ㄶ〳昹㍣昱挵㉦戶㤳㉤戹戵㠵㤷㘹愷愶捦㥣㘹㌸㔶挸㌱ㄹ昱昶㌰㌰〳慦㍤㈳㜶愰攸㐸戱㉤搷敡愰㙢㝤搴㜸㉤搳㔱つㅦ〶户㤴挷㜵戶㔵搳晢捥㘴㍦㕥㜵㔲昸㍤〷摢㡦㔷摢㈹晣慥㠳敤挷慢㍣㠵摦㜱戰晤㜸搵㔹攱户ㅤ摣ㅤ㤹挷㑣ㄷ㠵摦㜲㜰扥挰摢㉢晣愶㠳攵攳㔵㝣〷挰㔲㜱㜷搶㤹㑦搱㠳愲㈷戳敦慡敢慣㜳敢㌸㥥捣㡥㙡㜸挵ㄹ㠴摢〲慥搳㑤㑤㉦㌹㤳慤戸扢挲㉦㍡搸㔶㥣慦昰ぢづ戶ㄵ昷㔰昸㜹〷摢㡡㝢㉡晣㥣㠳㙤挵扤ㄴ㝥搶挱昹㔲昱㑥ち㍦攳㘰㕢㜱〱㘰愹㜸〰敢ㅣ㐸㌱㠸㘲㌰戳摦㔹搷㜹摣慤愳ㄵ昷㔶挳㘳捥搰㔰㜱愱㥡搶㍡㤳慤戸㡦挲㙢ㅣ㙣㉢敥慢昰㙡〷摢㡡晢㈹晣㠸㠳㙤挵晤ㄵ㝥搸挱戶攲〱ち㍦攴攰㝣愹㜸愰挲て㍡搸㝥㠴ㅥ慣昰〳づ㤶摣㐷戱摥㕤搴㜴㥦㌳改㤱戰㉢っ挲搲ㄸ㜲㌳㤶㘲ㅣ挵㜸慥戵㥢慥㜵㘷攳戵捣㄰㌵摣ㄱ摣㤲ㅣ〹扢慢改㌶㘷戲㉣つ㔵昸㔶〷㕢㤶㡡ㄴ扥挵挱㤶愵㘱ち摦散㘰换搲㜰㠵㙦㜲戰㘵㘹㠴挲㌷㍡㌸㕦㔸ㅡ愹昰つづ戶晢挵㈸挰㔲昱㜴搶㌹㠳㘲㉦㡡扤㔹昱㘸㕤攷㙡户㡥敥ㄷ㘳搴㜰㤵㌳㌴散ㄷ㘳搵㜴㠵㌳搹㡡挷㈹㝣戹㠳㙤挵攳ㄵ扥捣挱戶攲〹ち㕦敡㘰㕢昱㐴㠵㔷㌹搸㔶㍣㐹攱㑢ㅣ㥣㉦ㄵ㑦㔶昸㘲〷摢㡡愷〰㤶㡡㑢㔹㘷ㄹ㐵㠲愲㥣ㄵ敦愱敢㥣攷搶搱㡡昷㔴挳戹捥搰㔰昱㔴㌵㥤敤㑣戶攲㘲㠵㔷㍡搸㔶㍣㑤攱ㄵづ戶ㄵ㑦㔷昸㉣〷摢㡡㘷㈸㝣愶㠳㙤挵㝢㈹㝣㠶㠳昳愵攲扤ㄵ㕥敥㘰㕢昱㍥㠰愵攲㐳㔹㘷㉤㐵ㅤ㐵㍤㉢摥㔷搷㌹搹慤愳ㄵ敦愷㠶㘵捥搰㔰昱晥㙡㍡搱㤹㙣挵〷㈸㝣㠲㠳㙤挵〷㉡扣搴挱戶攲㤹ちㅦ敦㘰㕢昱㐱ちㅦ攷㘰㕢㜱㠹挲挷㍡㌸㕦㉡㥥愵昰㌱づ戶ㄵ㤷〲㤶㡡ㄷ戳捥㈵ㄴ㐷㔳ㅣ挳㡡换㜴㥤㈳摤㍡㕡㜱㐲つ㐷㌸㐳㐳挵攵㙡㍡捣㤹㙣挵戳ㄵ㕥攴㘰㕢昱ㅣ㠵ㄷ㍡搸㔶㕣愱昰〲〷摢㡡て㔶㜸扥㠳㙤挵㠷㈸㍣捦挱昹㔲㜱愵挲昵づ戶ㄵ㔷〱㤶㡡㑦㘵㥤愷㔱㥣㑥戱㥣ㄵ㔷敢㍡㌵㙥ㅤ慤戸㐶つ搵捥搰㔰昱㕣㌵㔵㍡㤳慤昸㔰㠵て㜱戰慤戸㔶攱㠳ㅤ㙣㉢慥㔳戸挲挱戶攲㝡㠵攷㌸搸㔶㍣㑦攱搹づ捥㤷㡡攷㉢㕣敥㘰㕢昱〲挰㔲昱〵慣昳㐲㡡㡢㈸㉥㘶挵ぢ㜵㥤ㄲ户㡥㔶扣㐸つ〷㌹㐳㐳挵㠷愹改㐰㘷戲ㄵㅦ慥昰〱づ戶ㄵㅦ愱昰晥づ戶ㄵㅦ愹昰㝥づ戶ㄵㅦ愵昰扥づ戶ㄵ㉦㔶㜸ㅦ〷攷㑢挵㑢ㄴ摥摢挱戶攲愳〱㑢挵搷戲捥敢㈸慥愷戸㠱ㄵㅦ愳敢ㄴ扢㜵戴攲㘳搵㌰搵ㄹㅡ㉡㍥㑥㑤㝢㌸㤳慤昸㜸㠵愷㌸搸㔶扣㔴攱挹づ戶ㄵ㥦愰昰㈴〷摢㡡㑦㔴㜸愲㠳㙤挵㈷㈹㍣挱挱昹㔲昱㌲㠵挷㍢搸㔶㝣㌲㘰愹昸㙥搶㜹て挵扤ㄴ昷戱攲㔳㜴㥤㔱㙥ㅤ慤昸㔴㌵㡣㜴㠶㠶㡡㑦㔳搳㜰㘷戲ㄵ㥦慥昰㌰〷摢㡡㤷㉢㕣攴㘰㕢昱ㄹちて㜵戰慤昸㑣㠵㜷㜷戰慤昸㉣㠵㠷㌸㌸㕦㉡㕥愱昰㙥づ戶ㄵ慦〴㉣ㄵ㍦挶㍡ㅦ愷㜸㠲攲㐹㔶㝣戶慥㌳搰慤愳ㄵ㥦愳㠶〱捥搰㔰昱戹㙡敡攷㑣戶攲昳ㄴ敥敢㘰㕢昱昹ち昷㜱戰慤昸〲㠵ぢㅤ㙣㉢扥㔰攱摥づ戶ㄵ㕦愴昰捥づ捥㤷㡡㉦㔶戸挰挱戶攲㑢〰㑢挵慦戰捥㜵ㄴ慦㔲扣挶㡡㔷改㍡昹㙥ㅤ慤昸㔲㌵㜴㜷〶愹㔸摥㜳㕤愶愶ㅤ㥤挹㔶㝣戹挲㕤ㅤ㙣㉢扥㐲攱ㅤㅣ㙣㉢扥㔲攱敤ㅤ㙣㉢扥㑡攱㉥づ戶ㄵ㕦慤㜰㘷〷攷㑢挵搷㈸㥣攷㘰㕢昱戵㠰愵攲て㔹攷㐷ㄴ敢㈹㍥㘶挵搷改㍡ㅤ摣㍡㕡昱昵㙡㘸敦っつ慦昱つ㙡㙡敢㑣戶攲ㅢㄵ㙥攳㘰㕢昱㑤ち㙦攳㘰㕢昱捤ち户㜶戰慤昸ㄶ㠵户㜶戰慤昸㔶㠵户㜲㜰扥㔴㝣㥢挲㕢㍡搸㔶㝣㍢㘰愹昸㍢搶昹㍤挵てㄴ㍦戲攲㍢㜴㥤㤶㙥ㅤ慤昸㑥㌵戴㜰㠶㠶㡡敦㔲㔳捣㤹㙣挵㜷㉢散㌹搸㔶㝣㡦挲㌹づ戶ㄵ摦慢㜰㌳〷摢㡡敦㔳㌸摢挱戶攲晢ㄵ捥㜲㜰扥㔴晣㠰挲㑤ㅤ㙣㉢㝥㄰戰㔴晣て敢摣㐰挱晦㍢换换㘸㡥㡡ㅦ搲㜵晥晤搹㝥㐸搷㡡ㅦ㔶挳〶㘷㘸愸昸ㄱ㌵晤敤㑣戶攲搵ち晦攵㘰㕢昱ㅡ㠵晦㜴戰慤㜸慤挲㝦㌸搸㔶晣愸挲扦㍢搸㔶晣㤸挲扦㌹㌸㕦㉡㝥㕣攱㕦ㅤ㙣㉢㝥〲戰㔴摣ㅣ㈵㝡㉤㈸㕡㔲戴㘲挵㑦敡㍡㍦戸㜵戴攲愷搴昰扤㌳㌴㔴晣戴㥡扥㜵㈶㕢昱㌳ち㝦攳㘰㕢昱戳ち㝦敤㘰㕢昱㜳ち㝦攵㘰㕢昱昳ち㝦改㘰㕢昱ぢち㝦攱攰㝣愹昸㐵㠵㍦㜷戰慤昸㈵挰㔲㜱㍢搶搹㥥愲〳㐵㐷㔶晣戲慥戳摥慤愳ㄵ扦愲㠶㡦㥣愱愱攲㜵㙡晡挰㤹㙣挵慦㉡晣扥㠳㙤挵慦㈹晣㥥㠳㙤挵慦㉢晣慥㠳㙤挵㙦㈸晣㡥㠳㙤挵㙦㉡晣戶㠳昳愵攲户ㄴ㝥换挱戶攲户〱㑢挵摤㔸㘷㜷㡡㝣㡡ㅥ慣昸ㅤ㕤攷㔵户㡥㔶晣慥ㅡ搶㌹㐳㐳挵敦愹改㘵㘷戲ㄵ扦慦昰㑢づ戶ㄵ㝦愰昰㡢づ戶ㄵ㝦愸昰ぢづ戶ㄵ㝦愴昰昳づ戶ㄵ慦㔷昸㌹〷攷㑢挵ㅦ㉢晣慣㠳㙤挵㥦〰㤶㡡晢戳捥〱ㄴ〳㈹〶戱攲㑦㜵㥤㈷摣㍡㕡昱㘷㙡㜸摣ㄹㅡ㉡晥㕣㑤㡦㍡㤳慤昸ぢ㠵搷㍡搸㔶晣愵挲㙢ㅣ㙣㉢晥㑡攱搵づ戶ㄵ㝦慤昰㈳づ戶ㄵ㝦愳昰挳づ捥㤷㡡扦㔵昸㈱〷摢㡡扦〳㉣ㄵ㡦㘰㥤㈳㈹㐶㔱㡣㘶挵摦敢㍡昷扡㜵戴攲ㅦ搴㜰㡦㌳㌴㔴晣愳㥡敥㜲㈶㕢昱㑦ち摦改㘰㕢昱捦ち摦攱㘰㕢昱㉦ち摦敥㘰㕢昱慦ち摦收㘰㕢昱㙦ち摦敡攰㝣愹昸㜷㠵㙦㜱戰慤昸て挰㔲昱㥥慣㜳㉡㐵㌱挵㌴㔶晣愷慥㜳扤㕢㐷㉢晥㑢つ搷㌹㐳㐳挵㝦慢改ㅡ㘷戲ㄵ晦愳昰搵づ戶ㄵ㙦㔰昸㉡〷摢㡡晦㔵昸㑡〷摢㡡㌳㜰ㄵ㤱ㅢ扣㔷㌸搸㔶捣ㅢ搵〲㕦敥攰㝣愹㤸户慥〵扥捣挱戶㘲扤㠳敤捤㘴㥤〷㔱㤴㔰捣㘲挵扣㤱㉤敢㕣攴搶搱㡡㜹㜳㕢っㄷ㍡㐳㐳挵扣攵㉤愶昳㥤挹㔶捣㥢攰〲㥦攷㘰㕢㌱㙦㡢ぢ㝣慥㠳㙤挵扣㔱㉥昰㌹づ戶ㄵ昳搶戹挰㘷㍢搸㔶捣㥢改〲慦㜴戰慤㤸户搷〵㕥攱㘰㕢戱摥㘵昷慡㔸㘷㌵㐵つ挵㕣㔶捣㥢敤戲捥改㙥ㅤ慤㤸㌷攰挵㜰㥡㌳㌴㔴捣摢昲㘲㍡挵㤹㙣挵扣㔱㉦昰挹づ戶ㄵ昳搶扤挰换ㅣ㙣㉢收捤㝣㠱㑦㜲戰慤㤸户昷〵㍥搱挱戶㘲摥昰ㄷ昸〴〷摢㡡搹〲㄰㜸愹㠳愵㘲挳㝢晥㌲㔵攰㜰㤴㤸挵㕢晢㍢愴㝥㑡㜹挳挳〵㜲戰摦㜸㔵挵昸㑦㕤昹㤸㠱㔸搵愸敡㜹㔵昲ㅦ㤳㘶㔷ㄵ捦挱㝦晡扡〵ㅥ㠸㕥㕢㔲㕡摦搳昷搹搲㐷㝣摦㔶㍥㈴敢戴ㅢ㔱㔳㌵户愴戶㘴㔶㘵㠲㉥㍤ㅢ㠲戶㑥戶㠸㍦づ㐶ㅥ㡦ㄹ㕤㔲㈷慣〹昲㐱攷㌹收㍦㍢收ㄸ慥攰ㅤ〱㑡戸㤸㠶㤱愸㠶捤て改㠲ㅣ挹晤㐲㍣晣㤱愸㠶㥤ㄱ昱㌸ちㅥ㤹攲攱㡦㐴㌵㙣㥢㠸挷㘲㜸㜰慦㌰㥥㍦ㄲ搵昰㘳㡡扣㌴㑢戸ㄵ昶㈰挴晦㘸㘸㕣㡣攷㡦㐴㌵㙣㔰㠸挷㌱昴ㄷて㝦㘴戳㘲昷㐲㍣㡥㠵㠷捤捡ㅦ搹慣搸摡㄰㡦攳攰㘱戳昲㐷㌶㉢㌶㌲㈴慢攳戹ㄵ昶〹挴㝦㈹㌴㐹挳昳㐷愲ㅡ㌶ㄱ挴攳〴晡〳㌳㥥㍦戲㔹戱挳㈰ㅥ㈷挲挳㘶攵㡦㙣㔶㙣㍦㠸挷㐹昰戰㔹昹㈳㥢ㄵ㙦搸㑢㔶换戸ㄵ摥㤷ㄷ晦㤳愱㐹ㅡ㥥㍦ㄲ搵昰愶扤㜸㥣㐲㝦㘰挶昳㐷㌶㉢摥搱ㄷ㡦㔳攱㘱戳昲㐷㌶㉢摥敥ㄷ㡦搳攰㘱戳昲㐷㌶㉢摥㉤ㄷ㡦搳晤㍣晣㤱捤㠳户搲挵㘳戹㥦㠷㍦戲㜹昰㍥扢㜸㥣攱攷攱㡦㙣ㅥ扣〹㉦ㅥ㘷晡㜹昸㈳㥢〷敦㘱㡢挷㔹㝥ㅥ晥挸收挱ㅢ摣攲戱挲捦挳ㅦ搹㍣㜸昷㕢㍣㔶晡㜹昸㈳㥢〷㙦㡤㡢挷搹㝥ㅥ晥挸收挱㍢换攲㜱㡥㥦㠷㍦戲㜹昰戶戳㜸㥣敢攷攱㡦㙣ㅥ扣㈷㉤ㅥ攷昹㜹昸㈳㥢〷㙦㔸㡢挷昹㝥ㅥ晥挸收挱晢扤攲㜱㠱㥦㠷㍦戲㜹㉣㔱㡦ぢ晤㍣晣㤱捤㠳㜷㡡㈵挶㐵㝥ㅥ晥挸收挱摢挸攲㜱戱㥦㠷㍦戲㜹昰㉥慣㜸㕣攲攷攱㡦㙣ㅥ扣㐵㉢ㅥ慢晣㍣晣㤱捤㠳昷㙦挵攳㔲㍦て㝦㘴昳攰捤㕤昱戸捣捦挳ㅦ搹㍣㜸㙦㔴㍣㉥昷昳昰㐷㌶て摥㌸ㄵ㡦㉢晣㍣晣㤱捤㠳㜷㔵挵攳㑡㍦て㝦㘴昳攰㉤㔷昱戸捡捦挳ㅦ搹㍣㜸挷㔲㍣慥昶昳昰㐷㌶て摥捥ㄴ㡦㙢晣㍣晣㤱捤㠳昷㍡挵攳㕡㍦て㝦㘴昳攰㡤㔰昱戸捥捦挳ㅦ搹㍣㜸ㅦ㔱㍣慥昷昳昰㐷㌶て摥㘴ㄴ㡦ㅢ晣㍣晣㤱捤㠳㜷㈰挵攳㐶㍦て㝦㘴昳戸㑦㍤㙥昲昳昰㐷㌶て摥摤㤳ㄸ㌷晢㜹昸㈳㥢〷㙦晤㠹挷㉤㝥ㅥ晥挸收挱晢㠲攲㜱慢㥦㠷㍦戲㜹昰愶愱㜸摣收攷攱㡦㙣ㅥ扣攷㈶ㅥ户晢㜹昸㈳㥢〷㙦挸㠹挷ㅤ㝥ㅥ晥挸收挱扢㜵攲㜱愷㥦㠷㍦戲㜹昰㔶㥥㜸摣攵攷攱㡦㙣ㅥ扣ㄳ㈶ㅥ㜷晢㜹昸㈳㥢〷㙦㤳㠹挷㍤㝥ㅥ晥挸收挱㝢㘸攲㜱慦㥦㠷㍦戲㜹昰〶㥢㜸摣攷攷攱㡦㙣ㅥ扣㍦㈵ㅥ昷晢㜹昸㈳㥢〷㙦㕥㠹挷〳㝥ㅥ晥挸收挱㍢㕢攲昱愰㥦㠷㍦戲㜹昰戶㤷㜸㍣攴攷攱㡦㙣ㅥ扣㙢㈴ㅥて晢㜹昸㈳㥢〷㙦㈹㠹挷㈳㝥ㅥ晥挸收挱晢㑤攲戱摡捦挳ㅦ搹㍣㌲㘰㄰㡦㌵ㄸ挸㠶㍤㝦㘴昳㘸慥ㅥ㙢㌱㤰つ㝢晥挸收搱㐲㍤ㅥ挵㐰㌶散昹㈳㥢㐷㑢昵㜸っ〳搹戰攷㡦㙣ㅥ慤搴攳㜱っ㙣ㅥ晥挸收搱㑥㍤㥥挰挰收攱㡦㙣ㅥ敤搵攳㐹っ㙣ㅥ晥挸收搱㐱㍤㥥挲挰收攱㡦㙣ㅥㅤ搵攳㘹っ㙣ㅥ晥挸收搱㑤㍤㥥挱挰收攱㡦㙣ㅥ摤搵攳㔹っ㙣ㅥ晥挸收㤱慦ㅥ捦㘱㘰昳昰㐷㌶㡦ㅥ敡昱㍣〶㌶て㝦㘴昳攸慦ㅥ㉦㘰㘰昳昰㐷㌶㡦〱敡昱㈲〶㌶て㝦㘴昳ㄸ愸ㅥ㉦㘱㘰昳昰㐷㌶㡦㐱敡昱㌲〶㌶て㝦㘴昳ㄸ愱ㅥ慦㘰㘰昳昰㐷㌶㡦㤱敡戱づ〳㥢㠷㍦戲㜹㡣㔲㡦㔷㌱戰㜹昸㈳㥢挷㘸昵㜸つ〳㥢㠷㍦戲㜹散愹ㅥ慦㘳㘰昳昰㐷㌶㡦愹敡昱〶〶㌶て㝦㘴昳㈸㔶㡦㌷㌱戰㜹昸㈳㥢挷㌴昵㜸ぢ〳㥢㠷㍦戲㜹捣㔴㡦户㌱戰㜹昸㈳㥢挷㐱敡昱づ〶㌶て㝦㘴昳㈸㔱㡦㜷㌱戰㜹昸㈳㥢挷㉣昵㜸て〳㥢㠷㍦戲㜹㔴愹挷晢ㄸ搸㍣晣㤱捤愳㕡㍤㍥挰挰收攱㡦㙣ㅥ㌵敡昱㈱〶㌶て㝦㘴昳㤸慢ㅥㅦ㘱㘰昳昰㐷㌶㡦挳㘱㘰戴㐶搳慥戳㡥〰晡ㅦ㍥戲㜱挵捤晣ㅡ换挷摣敥㤱㄰摣㤴昷〹戵愳㔴晢㤴摡㘲搵㍥愳戶㠴㠲㘹㝥㡥〱ㄷ㍣㘷㌲挳ㅣ慤㍥㕦搰㝣㡣㙡㕦㔲㍢㔶戵慦愸ㅤ愷摡搷搴㡥愷㐰〰敦ㅢっ戸㐸戴愵敡昳㉤捤㈷愸昶ㅤ戵ㄳ㔵晢㥥摡㐹慡晤㐰㙤ㄹ〵㠲㌴愲搰㥣慣㍥㍦搱㝣㡡㙡㍦㔳㍢㔵戵㕦愸㥤愶摡慦搴㑥㔷敤㌷㙡换㔵晢㥤摡ㄹ慡晤㐱敤㑣搵晥愴㜶㤶㙡㝦㔱㕢愱摡摦搴㔶慡昶て戵戳㔵摢㐰敤ㅣ搵晥愵㜶慥㙡ㄹ㉤愰㥤愷㥡愱㜶扥㙡㤹搴㉥㔰慤〹戵ぢ㔵㙢㑡敤㈲搵戲愸㕤慣㕡㌶戵㑢㔴㙢㐶㙤㤵㙡㌹搴㉥㔵捤愳㜶㤹㙡㌱㙡㤷慢搶㥣摡ㄵ慡戵愰㜶愵㙡㉤愹㕤愵㕡㉢㙡㔷慢㤶㑢敤ㅡ搵攲搴慥㔵㙤ぢ㙡搷愹戶㈵戵敢㔵摢㡡摡つ慡㙤㑤敤㐶搵㕡㔳扢㐹戵㙤愸摤慣㕡ㅢ㙡户愸搶㤶摡慤慡戵愳㜶㥢㙡敤愹摤慥㕡〷㙡㜷愸搶㤱摡㥤慡㙤㑢敤㉥搵㍡㔱扢㕢戵敤愸摤愳㕡ㅥ戵㝢㔵敢㑣敤㍥搵扡㔰扢㕦戵敤愹㍤愰摡づ搴ㅥ㔴慤㉢戵㠷㔴摢㤱摡挳慡㜵愳昶㠸㙡摤愹慤㔶㉤㥦摡ㅡ搵㝡㔰攳扢ㄲ㌹搶㝢㔲㝢㔴戵㕥搴ㅥ㔳㙤㈷㙡㡦慢㔶㐰敤〹搵㜶愶昶愴㙡扤愹㍤愵㕡㈱戵愷㔵敢㐳㡤㔷㝤搹㕥㕦㙡扣挲㡢搶㡦摡㜳慡昵愷昶扣㙡〳愸扤愰摡㐰㙡㉦慡㌶㠸摡㑢慡つ愶挶㉢慤挴摣㠵摡㉢慡敤㑡㙤㥤㙡扢㔱攳搵㔲㍣㠷㔰攳㤵㔱戴摤愹昱㉡㈸摡㔰㙡扣攲㠹㔶㐴㡤㔷㌷搱㠶㔱攳㤵㑣戴攱搴摥㔶㙤〴戵㜷㔴ㅢ㐹敤㕤搵㐶㔱㝢㑦戵搱搴摥㔷㙤っ㌵㕥㔱㈴收㔸㙡扣㝡㠸㌶㡥ㅡ慦ㄴ愲㡤愷㈶㈷散搰㔹㑥㑥摣㈱㔴㑥攰㈱㔴㑥攴㐴㈷㌲ㅥ〶晣㡤敢〹摤挸㌹㥣㘶㍤㈹㘳㥣㘱攴㕣ㅥ㐲攵㥣ㅥ㐲攵摣㑥㜴㜲㜰〳ㅡ捥挸㘹㍤戴㤲㥣摥㐳愸㥣收㐳愸㥣敥㠹敥ㄱ搸㠰㤱ㄳ㍣搱㌶㘸〸攸㘲攴㐴ㅦ㐲攵㠴ㅦ㐲攵挴㑦㜴㙡㌰慥㕣〰㠸㙡〵ㄸ㘷ㄸ戹㄰㠴㔰戹㈰㠴㔰戹㌰㄰㥤ㄶ㡣㉢ㄷ㠸㤰敦摦㜸戵ㅢ㕤ㄳ攱㤱㘱攴㠲ㄱ昲㤵ぢ〷搱ㄹ挱戸㜲〱〹昹捡㠵㈴㠴捡〵㈵㠴捡㠵㠵攸摥挱戸㜲㠱〹昹捡㠵㈶㠴捡〵㈷㠴捡㠵㠷攸扥挱戸㜲〱ち昹捡㠵㈸㠴捡〵㈹㠴捡㠵㠹攸晥挱戸㜲㠱ち昹捡㠵㉡㠴捡〵㉢㠴捡㠵㡢攸㠱挱戸㜲〱ぢ昹捡㠵㉣㠴捡〵㉤㠴捡㠵㡤攸㐱挱戸㜲㠱ぢ昹捡㠵㉥㠴捡〵㉦㠴捡㠵㡦攸慣㘰㕣戹〰㠶㝣攵㐲ㄸ㐲攵㠲ㄸ㐲攵挲㐸戴㉣ㄸ㔷㉥㤰㐴ㅢㅤ㙦㜲愱っ愱㜲挱っ愱㜲攱㈴㕡ㅥ㡣㉢ㄷ㔰愲㡤㡥㌷戹㤰㠶㔰戹愰㠶㔰戹戰ㄲ㥤ㄳ㡣㉢ㄷ搸㤰慦㕣㘸㐳愸㕣㜰㐳愸㕣㜸㠹ㅥㅣ㡣㉢ㄷ攰㤰慦㕣㠸㐳愸㕣㤰㐳愸㕣㤸㠹㔶〶攳捡〵㍡攴㉢ㄷ敡㄰㉡ㄷ散㄰㉡ㄷ㙥愲搵挱戸㜲〱て昹捡㠵㍣㠴捡〵㍤㠴捡㠵㥤攸摣㘰㕣戹挰㠷㝣攵㐲ㅦ㐲攵㠲ㅦ㐲攵挲㑦戴㌶ㄸ㔷摥〰㠴㝣攵㡤㐰〸㤵㌷〴㈱㔴摥ㄸ㄰慤て挶㤵㌷〸㈱㕦㜹愳㄰㐲攵つ㐳〸㤵㌷づ㐴攷〷攳捡ㅢ㠸㤰慦扣㤱〸愱昲㠶㈲㠴捡ㅢぢ愲ぢ㠳㜱攵つ㐶挸㔷摥㘸㠴㔰㜹挳ㄱ㐲攵㡤〷搱挳㠲㜱攵つ㐸挸㔷摥㠸㠴㔰㜹㐳ㄲ㐲攵㡤〹搱㈳〲㜱攳㝣㝢㈱戳〵㡥挴〰捦晦攷扢〱搱㡦戲㍡㉦摥愲㉦戶㍡㉦扡愲㉦戱㍡㉦㤶愲ㅦ㙤㜵㕥攴㐴㍦挶敡扣㌸㠹㝥慣搵㜹㔱ㄱ晤㌸慢昳㘲㈰晡昱㔶攷㐹㕣昴愵㔶攷挹㔷昴ㄳ慣捥㤳愶攸㈷㕡㥤㈷㍢搱㑦戲㍡㑦㔲愲㉦戳㍡㑦㉥愲㥦㙣㜵㥥ㄴ㐴㍦挵敡㍣㤸㐵㍦搵敡㍣〸㐵㍦捤敡㍣㜸㐴㍦摤敡摣改㐵㕦㙥㜵敥慣愲㥦㘱㜵敥㘴愲㥦㘹㜵敥ㅣ愲㥦㘵㜵扥愸愲慦戰㍡㕦っ搱㔷㡡㥥挵㤷㈱㑤㘷扢戸扥㙣㘴㘲㍥摢挵戸ㅤ㥡搱戲㙡挴㍣㍣攲摥㜶戴敢戲愴㠷ㅤ敥㜱㙦㐹昷㥥㡤㕣㘳ㄶ愲捣戵㐳扦搹摤摣㤹搸ㅤ摦搴㑥㜷㌳㔴挲㕦㍣㉤慢㔳晡㘶户㙤㜴晦㌷㉦搷攵㍥ㅢ捣挴散㡤㥢㠶愱扤㜳挳㝤㤵挴㜹攷㌴昸㌴っ慤て昷摦㡤昹㜰㥦ㄶ㥦㠶つ㜸つ㐳ㅢ㠷晢昹挶攲㜰摦摦㤸て㡦㠷㡤昹昰ㄸ搹㤸て㡦㥢㡤昹昰㔸摡㤸て㡦慦㡤昹昰㤸摢㤸て㡦挳㡤昹昰搸ㄴ㥦〶㜲㐳㍣昳㜸摤㔸ㅣㅥ挳ㅢ昳攱㜱扤㌱ㅦㅥ敢ㅢ昳攱昱扦㌱ㅦ㥥ㄳ㌶收挳昳挴挶㝣㜸敥搸㤸て捦㈷ㅢ昳攱㌹㘶㘳㍥㍣敦㙣挴㈷㤷㉦ㄳ㍦敥攰〹㡥㕣扥ㅦ㥡换愳慢ㄱ搲晣晦〱摢㔸昱㍤</t>
  </si>
  <si>
    <t>㜸〱捣扤〷㜸㔴㔵昷㍤㥣ㄳ挸㤰㍢㤴㡣㠰㈸㠲ㄲ㄰ㄵ㐴㌰扤愰愲㄰㤰㈲㑤㡡搸㜱㤲捣㐰㌰〵㤳搰散〵㉢㈸昶〶ち愲㘲㔷挴㕥戱㡢㡡〸扥昶摥㝢挱摥㔰扦戵昶㌹㝢㜲愷〴昲㝦扦ㅦ捦昳㘲戲扣㘷敤扤捦㍥㘷慦㤹挹捣扤㝢㘶搲㑣㕡㕡摡扦昸挷晦昳㕦㙢ㅥ㜴㥦㌸慦愱㌱㔲㌳愰慣慥扡㍡㔲搱㔸㔵㔷摢㌰㘰㜰㝤㝤㜸摥攸慡㠶挶㔶㜰〸㑣慤㠲扤㈱㘳㙡㐳搵戱㤱捣愹戳㈳昵つ㜰捡㐸㑢换捣昴搲㘱摦捥晤㠶㜴攰㌱捡㙢㑤㠰㔷㥡ㄷ㈰戴㈱㘴ㄲ㍣㐲㤰搰㤶搰㡥搰㥥搰㠱㤰㐵〸ㄱ戶㈱㜴㈴㜴㈲㜴㈶㙣㑢攸㐲㘰㔶㙦㝢㐲㔷㐰扢ㅤ〰㤳捡㠶㡣㉢㥦㠱㍤㑣㙣慣慢㡦散㤱㝤㤰㕤改㍥戹戹〳㜲〷ㄴㄴ攷ㄶつ挸搹㈳扢㙣㔶㜵攳慣晡挸㍥戵㤱㔹㡤昵攱敡㍤戲挷捦㉡慦慥慡㌸㈰㌲㙦㔲摤搱㤱摡㝤㈲攵㌹昹攵攱㠲㤲摣㠲挲挲㘸㘹㘹㐹扢㙥㤸㜹㙣搹㤰昱昵㤱㘸挳晦搵㥣摤㌹攷戸戲㈱〳挶㐶ㅡ晦慦收摣ㄱ㜳㘲捡愱㜵㌵攱慡摡晦愳㐹㌳愸㘴晥搰㐸㐵ㄵ㈵㡦㐴敡慢㙡愷つ挰戲攳ち㡤㔱昱㠰晤㔱昱㡡㜰㐳㘳㔹愴扡㝡㐲㈴㑡戵摢搵戰㘶㤱晡㐸㙤㐵愴愱㐳捤戰戹ㄵ㤱㙡㘷㙥挸慣㌹㈸㕣㍦㌶㕣ㄳ㘹捤㠳慣ㅡ慢摢挸捡㐸㙤㘳㔵攳扣昶㌵㤳ㅢ㈲ㄳ挲戵搳㈲㜴挹愸ㄹ㍥慢慡戲㜵㙢搳扡㜵㕡慢摤㔲㉤㐶戴ㄹ戰㝦㝤㐵搹昴㜰㝤愳㡣愸㕡㙥㉡㕦摦㉤㐴ㄶㅥ户㉣摥㡡戲ㄳ愲㈸搳挴慡㥡〳㈲昵戵㤱㙡㈶愱㜸晤ㄲ㥣愴㈶戶昴戱攲攸㙥㈸㡣㘹敢敥㘵摣ち戳㜸㍢ㄱ㝡〰〲搹㠰扥㘵㤳㈷㑥ㅡ㤷㍤㘹摣愴挱愳戳㈷づㅢ㤳㍤㝣搸戰散㍤戳晢㑣攸㥤㍤㌷㍢㌷攷㠹扢晡㘶昷捦㉥换ㅢ㔸㌴搰敢挹挰㕥〰搳晡㕤摣㤷晤ㄳ昳晥㤴㍥㌵㥣㍥戵㍣㝤㙡㐵晡搴捡昴愹㤱昴愹搱昴愹搳搲愷㑥㑦㥦㕡㤵㍥㜵㐶晡搴愳攱愳晦㌲摢戴㐹㜷晦㉥〹慤ㅢ㌶攵扡㡦㐷摣摡戱㘱搱㌷㙤扥摢挹昰敥㉢昷攳摥㌸昰㜶〱〴㜶〵昴搹昲㐲㥦戸㉦㍢扢㉣搷摢㡤㜱㝤〰挶扣㡥㜵㜲慤㑦晤㜴搹㍢扦㘶晣㌹敡昲昷〷㡥㙥昳挱慦㑦ㅢ㍥㍣㐸㤲摤改摣て㄰搸〳搰搲㈴㍤扤晥㡣ㅢ〰㌰㘶㠳㑢㔲㍤晡㥢㈷昷㐸慢ㅡ㜳㔳扦㥢㉦㌸敥挷㠵捦ㄹ㍥晣㐸㤲ㅣ㍡攷〲〲㜹㠰戸㤲㤷㡤㙢愶攴戹〳ぢ〶㝡昹っ㉣〰ㄸ昳㠲换昲㜳户慥㕤て敡㜱昱攸㠷㑥戹攰昰戶ㄳ晢㕦㙦㜸㡢㤷㉣㐵㜴㉥〶〴㑡〰㉤换㈲挲㤶㌲㜰㈰挰㤸愷㕤㤶㕥攵㘹ㄷ㥤搶攳捤㘱㌷㉤晦㜰挶搹㠵搹㝦ㄸ㍥㠰㑡㤶扤改扣て㈰㌰〸搰摢慦㑡敡扤㐰㤱㝤ㄹ戳ㅦ挰㤸搵㉥挱敦㌹て㝤晤敦敢㈷敥㜷晡慤扦晥㌶愵换愵㘷ㅢ㍥㌸㑢㠲㈱㜴㉥〳〴㠶〲攲戶戱㤹摢㘷摥㐰㙦ㄸ〳昷〷ㄸ昳㠰换昲捥㥦て㉦晦㜳攴摦攳ㄶ㕤㜵搶㠹ㅦ㍥㜳晦㐴挳㐷㝦挹㌲㠲捥㈳〱㠱㔱㠰戸㉣愹户㈱昷㠲挲㠱摥〱っㅣつ㌰收㉥㤷㘵搵㡡捥挳ㅦ㝤㙡摢㌱㌷敦㜵㕦收愹挱㑦㉡㑤㕢㤸㈵换㔸㍡㡦〳〴挶〳㕡㥡㈵㝦愰㜷㈰〳㈷〰㡣戹捤㘵愹晤攷昳愳ぢ㌷戵㉢㍢扢敦挵㉢㐷慥㠸慥㌳晣晢㈵㔹㈶搱㜹㌲㈰㜰㄰愰㘵㔹㜲〷愲㘲㔳ㄸ㜸㌰挰㤸ㅢ㕣㤶㍥攷攷ㄵ㜷㝦扤换愸扢㥦㝢攱挶挱昹㡢㜳つ晦㐰㑡㤶㐳改㝣ㄸ㈰㜰㌸㘰搷㉤ぢ㡦㡡攵㝡㐷㌰敡㐸㠰㌱搷戸ㄴ㝢慦ㅦ㤴㤷扥慡捦搸㠵㠷晥㝤搵㝦㤶ㄶつ㌴晣昳㉢㈹㡥愲㜳ㄸ㄰㈸〷戴㙣㈳㜹扣㥦㔴㌰戰ㄲ㘰捣㘲㤷㈵㍡戸昵搵㉢㌷㉤㉤㕢昱攷㠶挲昰愴㔳㕦㌵晣晢㉥㔹愲㜴㥥〶〸㑣〷挴㙤愴昹ㅢ㤸㔷挵愸ㄹ〰㘳㉥㜱㈹扥扢㝥㘶摦搵㔷㘶つ㕥扡攰戹㔷搶ㅦ㝥挵㥦㠶捦ㅥ㈴㐵㌵㥤㙢〰㠱㕡㐰摣㐶㥡㑦㌱㄰扡搷㌱㜰㈶挰㤸㐵㉥换㌹攵ㄵㄷ昶㠸摥㍣收愲㘱ㅦ㘶晣昴㜴挵㈶挳愷㈷㤲愵㥥捥つ㠰㐰㈳㈰㉥㑢戳户攱㕣㘶㤹挵挰搹〰㘳捥㜶㔹摡ㄵ㉤づ慥㜸㜳户搱ㄷ晦扡攷㜹㘵ㄷ㉣昹捣昰昹㡦㘴㤹㑢攷㜹㠰挰戱㠰㝥㝥摤㔳敦挵㍥っ昳昶㜵ㅣ㐳㡦〷ㄸ㜳㥡换㜳换昰摦㌷㠴㙦㝡㜰搸晣㤷㡥㜸慢晦攲挷㕦㌱㝣㡡㈵㜹㑥愴昳㐹㠰挰挹㠰戸摤愴捥㈳昷㐸㠸㝦ち〳㑦〵ㄸ㜳㠲换搲改散㐷㝥晤攸挵捦㠶摥㌹敡戲㍢搳㑡晦戸搳昰㌹㥣㘴㤹㑦攷搳〱㠱㌳〰㜱㔹㥡慤㔹ㅥ昷㜲㈶〳捦〲ㄸ㌳挷㘵㔹㜹㐸㘳摤㠶ㄷ扦ㅢ扢㘰挶愶ㅦ㍡扥扥㙥戱攱㤳㐴挹㜲づ㥤ㄷ〰〲ぢ〱扢户愸㘶㘵㜲㤷㍣㤷㤱攷〱㡣㌹挶愵愹㍤慥㙢摥㌳愱㌳昷㍢昷攵换㙦攸㜲晣㡣捥㠶㑦㐳㈵捤昹㜴扥〰㄰戸㄰㄰户㤹捤㤴って㘲ㄷ㌱昰㘲㠰㌱㐷扢㉣㥦㍣㌴收搵㌶换搶て㔹戴昳搰つ㐷戴㝤㘶扣攱昳㕣挹㜲㈹㥤㉦〳〴㉥〷挴摤㕦㥡㉦㤹㜷〵愳慥〴ㄸㄳ㜱㈹昶㈸晡㌲㝦㜵攴敤㤱㡢ち㈶攵㥣㝢昰愱㙢捣昶㌰㑢㡡㈵㜴扥ち㄰戸ㅡ搰攲㝡攱愶扣㤴㤱换〰挶㑣㜵㘹晥㔳㌱㘰昸㕢㠷っㅦ扢㘰敡㉦摦摥摥㍤昷㐷挳攷改㤲㘶㌹㥤慦〵〴慥〳散搶㐲㔹扣敢ㄹ戶〲㘰捣㈱㉥㐷晡晡昲摤㤷慦㌹慤㙣昹愴㜱㜷㥣搸㙤昵慡㜶㌷挲㝣愰㝢慡㌵戴㍥㍣〷捦㔷㥢㥥ち攷つ挸攱㝦㕢㝥つ㠰㤷〰搱挲㘸㜱㌴㌷户戲㌰㈷㥣ㅦ捥搸㠹敢㑣昵㤴㉦挵㌳㑦摥挶摢㐵愷㔴搵㔶搶捤ㄱ㜳扢攸晥㔵搵㡤㤱㝡ㄹ㘴㐵昱㍦晢㜴㕡挶敤愳挳收攲㜵㐸㠵㝤搶摡㌹㕡ㄶ愹㙦挴昳昷挶㜹㑤㑦㘵扢て〹㌷㐴㥡㠶晤摣摣㐳敡㘶搵㔶㌶㜴㑢㙤㥣搸ㄸ㙥㡣散㤰㘸㙢㥡㈴㈹㙣㈲㥥摢㐷ㅡ㘴㐹㍢㈵㠶ㅤㄴ慥㥥ㄵㄹ㍣户捡㥡㜷㑣㌰攳㔹㝥㕤㜹昳搶晤敢㈳挷挴慣㐹㉢ㅡ㡣ㄷ㥣戳㘵敥愴㕤㕡㤳㕤㔷㜶搹昴扡㠶㐸慤㉣慦㕦捤昸慡㡡愳㈳昵ㄳ㈳㝣戹ㅡ愹㤴慤㙥㑢㤳㝢愹搱㙦㕣㉤㌶㡡ㄷて㤵扤晣㉣ぢㅤ愹慤㡣㔴㘲扤㌳㔱攵㜹㤳挲攵搵㤱㉥㜱㉥㌶㈷っ㕤攳攸晤敢㉡㘶㌵㤴搵搵㌶搶搷㔵挷㕢〶㔷捥づ攳攵㑤攵㤸扡捡㐸㙢昹㤷㘶搱愴戵㙡㘵㑣㕡㥦捤摥㘸㝣㌷ㄲ扥㕥搹扣戳敦㐶㐴攷㤴慦㐰戸敡〶扥㐶挱㠱敦㐶㐶晦扥㥢㕤㠹晦㐶㐸敦㥣捤㝡愷戸㤱㌲㘸晢昸㍢摥㠰〹搰〷㍡㔴㐷㜸慦㑣敦摤晣㤴扥摢攵收㔷敡㔳㠵㘷㈷㤸㜴㌳㐵㤳㘹㘳户扤慤敢㥣㥥摥挹敤㝥搸㙣扣㠸ㅤㄱ慥慤慣㡥搴㙦昶摣㡡攱㡡扣㥢〸㌷ㄳ㙥㈱摣㑡戸つ㤰㌱〱㡦㜱捤㔶戴㌵㍣捣㕣㌳㉦㘳㑥㔵㘵攳昴挰昴㐸搵戴改㝣昶㠱㜳㌲㤹㤹㉣昷づ敥昷愹昴戴戴㑦㜰㥡挷㜸㜷㠰昱㔶ㄲ敥〴〴㠳㘹㠱㔵昸㝦㕡㈰攸摤挵晦摤つ攸㌴㉡㡣搷戸攱散捡㐸㌶㉡㍤扢慡攱挹㙢敢㠲㘹ㄹ㝣㤵晡晦晥㕡ㅡ㠹昱攴㡢慦㜷㜱㙥愵㈱愳〶㘷〸ㅡ㕡戵㑡㔵㤱ㄱ攱㠶改㡤扣㌳㙥搶挸ㅤ㜹昷㄰敥〵戴扢て㌰㜶㐴愴ㅡ㜷攵晦慢搳㌲ㄹ㝣㘹扤挵㤷晦㝣㐶搶愵㘶攲扣摡㡡改昵㜵戵㌸㈵㌶㌴摣ㄸㅥ㕣㠱㜳ㅣつ㈶ㅣ愸ㄹ㕤㔷㌶慢㌱㔰㌳愲ち晦㙢㔷㌳㈱㌲㌳ㄲ㙥㉣挳㐳㜵㘳晢㥡搱㌸㍦㈲㡦愵㈳㉢攷㘶搴搸㔳ㅢ㐳㈳つㄵㅥ捦㠱㡣挴㐳搳摣〰㡥昰㔸摢慥㠶て㌶㤱戹㡤㥣扡㑤捤昸㌰捥愱㌴㝡㜰敡㈷㔱昶㠸㤱敤㠵搳攸愰ㅢ㘱㠶㤰ㅣ晡㘶㘹㉢㠴㥤㈹㡤户ㅥ晣ㄵ挵㥦攳搶づㄳ敦㐵㤳ㅢ慢慡ㅢ〶戸昲づㄸ㕡㠷㜳㘴ㄱ㌹㈹挸戲〷〲戸㤱〵㌶㉢㔶攲㥤㥤㈷㔱挶㔵㤴摢㘹戱㤴攱昵㜵戳㘶㜶挷㕣晦㔷昳㜰慥㌴敦㝥挰搲ㅦ㙥摥㙢㤷慢敥昸搷晤晦㈴摣㡤攴㥦㤷㑤て摥收㌹挴晦攴㥦昷㄰晥ㄷ摣㥣㉤愳ㄷ㍣㔲㍥摡㌶㜳扥㠷㈷㌵摡搵㘰户㤳敡㈳㜲〲㉢㔳〶昳㘶㐶摡搷㑣愹慢㍦扡扣慥敥㘸㡡摦㐱㐶つ搳㈳㤱㐶摥㑢摡扡㤳㘰㍣㌶挶戴㙡ㄵ㜷㘶挷㜷晡㠸攷㤳〲慢〱㍢㑥慡慢慣㙢挸挶捦攰晡㘳㘶㔵捤挶〱敥戹㤳敡挳攵攱敡改㜵㠱挷攰搲ち㝦ぢ〲㡦攳愰晦攰㤹㑦摥㕣㕢㔹㔵ㄱ挹ㅥ㠲㔳㐹ㄳ挷㤴㘵搷搶㘵㡦挳㌳㡦敡㐸㜶㔹㍤㑥〱㠷慢戳㠷㠴慢慢〷捣慤㙥㤸㙢〶愱㐴㍣㘳㜳攲㤸㠹㈷慣搹愹㜸攴㌹慦っ晦昶摢晤㈶晦㙣昶㜱㠶愴昳㐵扤㤱㠴㑦㤳扣愷〸㑦ㄳ㥥㈱㍣㑢㔸〳㌰挵〸攵㠳ㅡ㕦㡤昳户改愱改㜹晡扣㐰㔸ぢ挰㐳㤳挸㠴㐷愶㜵攴昸挸ㄴ㑣㌳扢攰㝦㝣㈴昲搶ㄳ㌶〰捣㙥〰摥㘷搳扣㤷〱捤ち扦㉢㍤㤲㠴㝦ㄵ㙣搰摢㡣捤昴㠱〷挵昷㔸㙣敦㌱〲㑢㘹㝡扢ㅡ㈴ㄵ㘷㘷㘷㐸㍡捦戵㍢挲愴㌸敦㜱㤲昷〹ㅦ㄰㍥㈴㝣〴㌰㍢扡攲ㄴ㘰挰摦愶攲㝣㐲㥦㑦〹㥦〱㝣挵昹㠲㥣㉢㑥㍦ㅣ㑢㜱扥㈲昹㌵挰昴〷搸攲㝣㠳愳㘶㡢戳〷〳㤲㡡昳㍤搸愰户ㄹ㥢ㄹ〰㡦㔴挵〹㌶㔷ㅣ捦ㄹ㤲捥捦攵㘰㈶㈹捥敦㕣捡ㅦ㠴㍦〹㝦ㄱ㌶〱㑣㉢㔷ㅣ扥㍥攱㙦㔳㜱晥愱捦扦㠴㌴ㄳ㔷㥣㜴っ戵㌸戹戰㑢㜱㜸扤挳换〰㤸㝣㔰㍤昱㡢㡢ㄳㄸ㌶㕢㥣㍣㝡㈴ㄵ挷㐳㐸搰摢㡣捤㔰挱㔴挵搹昸㑦㌳㜷慢敦㥤㈱改戴㘲ㄱ㘶㤲攲㜴㐴㔲慦ㄳ愱㌳㘱㕢㐲ㄷ㠰昹ㄲ愱扣㕢㈵晥挵挷搵ㄱ晡㜴㈵散〰昰摤㜲扡㘳ㄸ搸ㄱ㤰晡て扥㈹㐶㔲㈹搸㑥っ敥〱㌰愵愰㝡攲㌷捤换挶戰搹㠲㤵搰㈳愹㘰㍢㈳㈴攸㙤挶㘶〶㈲㉥㔵挱㕥㙢慥㘰慦㍡㐳慦挴㌳愴㝢㘳㈶㈹搸ㅥ㐸敡昵㈷っ㈰散㐹挸〱㤸㤷㕣挱昴慥昶㈴晥ㅣ㙥㤷捥㠵攷搱㈷㥦㔰〰昰ㄵ慣〸挳㐰㌱㈰㌴愹㙡㘶ㅤㅦ㘵㠷搷㍦㜹㑤戴慡愲㉥㘸っ捦挲㑡戵㑡ㄸ㔹ち㌰晢㠲敡㠹㕦㥣捦挵戰搹㙡つ愲㐷㔲戵昶㐱㐸搰摢㡣捤散㠷戸㔴搵㝡戸戹㙡㍤攴っ㐹愷㝢㠷㘰㈶愹搶晥㐸敡つ㈷㡣㈰㡣㈴㡣〲㤸㝢㕣戵昸㠸捤摦愶晢摥㘸晡㡣㈱㡣〵昸慡㌵㥥㥣㝢㘰㉡㐳㠸ㄴ㘷〲挹㠹〰㌳っ㔴㑦晣愶㜹㤳㌰㙣戶㌸㐳改㤱㔴㥣㈹〸〹㝡㥢戱㤹晤ㄱ㤷慡㌸换㥢㉢捥㌵捥㤰㜴㤶㝡〴㘶㤲攲ㅣ㠵愴㕥㤸㔰㑥愸㈰㔴〲捣㘲㔷㥣攴〷愶㈸㝤愶ㄱ愶〳㝣挵㤹㐱捥ㄵ㠷㈷扥愵㌸搵㈴㙢〰收〰㔰㍤昱㥢收搵㘲搸㙣㜱㐶搱㈳愹㌸挷㈰㈴攸㙤挶㘶㐶㈳㉥㔵㜱捥㙡慥㌸㘷㍡㐳搲挹㜵摥ㄶ愴㌸挷㈲愹㜷ㅣ攱㜸挲〹㠴ㄳ〱收ㄴ㔷㥣改昰攴㙦搳㉤攷㘴晡㥣㐲㌸ㄵ攰㉢捥㝣㜲慥㌸攳㄰㈲挵㌹㠳攴㤹〰㜳㈰愸㥥昸挵ㄹ㐰っ㥢㉤捥㜸㝡㈴ㄵ㘷〱㐲㠲摥㘶㙣㘶〲攲㔲ㄵ愷戶戹攲搴㌸㐳搲㌵㠱㐹㤸㐹㡡㜳㌱㤲㝡㤷㄰㉥㈵㕣㐶戸ㅣ㘰愶㌵㕢㥣㉢改戳㤸戰〴攰㉢捥搵攴㕣㜱㈶㈳㠱ㄴ㘷ㄹ挹㙢〰㘶ち愸㥥昸㑤昳㤶㘳搸㙣㜱づ愲㐷㔲㜱慥㐷㐸搰摢㡣捤ㅣ㡣戸㔴挵㤹搴㕣㜱㈶㍡㐳搲愵㡣㐳㌱㤳ㄴ攷㜶㈴昵敥㈰慣㈴摣㐹㔸〵㌰㘳㕣㜱㤲ㅦ㜳敥愶捦㍤㠴㝢〱扥攲摣㑦捥ㄵ攷㌰㈴㤰攲㍣㐸昲㈱㠰攱昵㡦㥥昸㑤昳ㅥ挶戰搹攲ㅣ㑥㡦愴攲慣㐶㐸搰摢㡣捤ㅣ㠹戸㔴挵ㄹ搸㕣㜱㑡㥤㈱改㈲捣㔱㤸㐹㡡戳〶㐹扤攷〸捦ㄳ㕥㈰慣〵㤸㝣㔷㥣㔳攱挹摦愶扢搵㍡晡扣㐴㔸て昰ㄵ攷㘵㜲慥㌸㘱㠴㐸㜱㕥㈱昹㉡挰㔴㠰敡㠹摦㌴敦㌵っ㥢㉤㑥㌹㍤㤲㡡昳㈶㐲㠲摥㘶㙣愶ㄲ㜱扤ㄸ扢㥡昰ㄸ攱㜱㠰挹㙥慥㌸㍤㥣㈱改摡㔱ㄴ㘱㔲㥣㡦㤰搴晢㤸昰〹攱㔳挲㘷〰搳搵ㄵ愷〰㥥晣㙤㉡捥ㄷ昴昹㤲昰ㄵ挰㔷㥣㙦挸戹攲昰㜲㤴ㄴ攷㍢㤲摦〳っ㉦㌸昵挴㙦㥡户ㄱ挳㘶㡢挳〷戸攴攲晣㠴㤰愰户ㄹ㥢㤹㠱戸㔴挵〹㌴㔷㥣っ㘷㐸扡敡㔵㡤㤹愴㌸㥢㤰搴晢㥢昰て㠱摤㍥㕥㕡㍡戶昲敦摦昶㤹㘲昲〳㜲㍡捣㕥㉢㐲㙢㠰慦㌸〱㜲慥㌸扣㤰㈶挵挹㈴挹搶ㅦ㔳〷慡㈷㝥搱捦㠳㘱戳挵愹愵㐷搲㉤愷㍤㐲㠲摥㘶㙣㘶㈶攲㝡㌱㌶攱㤶昳つ㌶昲㉥㥥昲㈶扤〰晢摡ㄹ㤲㉥搶搵㘳ㄶ㈹㑥ㄷ㈴昵昸㙣捦摢㥥搰㤵戰〳挰㝣敡㡡㜳㉡㍣昹摢㜴换改㑥㥦ㅤ〹㍢〱㝣挵挹㈶攷㡡搳㠰㄰㈹㑥㉦㤲㍢〳捣㉣㔰戶㌸扤㌱㙣戶㌸㡤㜰㑢㉥捥㙥〸〹㝡㥢戱㤹搹㠸敢挵搸㠴攲扣摣㕣㜱㌶㌸㐳搲㌵挶戹㤸㐵㡡㤳㠳愴㕥㉥㈱㡦㤰㑦㈸〰㤸ㄷ㕣㜱㤲㙦㌹㐵昴㈹㈶㤴〰㝣挵ㄹ㐸捥ㄵ㘷ㅥㄲ㐸㜱昶㈶戹て挰ㅣ〷捡ㄶ㘷㄰㠶捤ㄶ攷㔸㙥㌰改㤶㌳ㄸ㈱㐱㙦㌳㌶㜳㍣攲㝡㌱㌶愱㌸昷㌷㔷㥣晢㥣㈱改挲攸㠹㤸㐵㡡㌳ち㐹扤〳〸愳〹㘳〸㘳〱收㑥㔷㥣㔳攱挹摦愶㕢捥㜸晡ㅣ㐸㤸〰昰ㄵ㘷ㄲ㌹㔷㥣㤳㄰㈲挵㌹㠸攴ㄴ㠰㌹〵㤴㉤捥挱ㄸ㌶㕢㥣㤳攱㤶㕣㥣挳㄰ㄲ昴㌶㘳㌳愷㈲慥ㄷ㘳ㄳ㡡㜳㜵㜳挵戹捡ㄹ㤲慥攷捥挷㉣㔲㥣㑡㈴昵㈲㠴㈸㘱ㅡ㘱㍡挰㕣收㡡㤳晣愷㝣〶㝤㡥㈶㔴〳㝣挵愹㈵攷㡡㜳㍡ㄲ㐸㜱㘶㤲㍣〶㘰㜸〵搸ㄶ愷ㅥ挳㘶㡢㜳〶㌷㤸㜴换㤹㠵㤰愰户ㄹ㥢㌹ぢ㜱扤ㄸ㥢㔰㥣昹捤ㄵ攷㌴㘷㐸扡っ㝤づ㘶㤱攲㥣㠸愴摥㐹㠴㤳〹愷㄰㑥〵㤸ㄳ㕣㜱㤲㕦㍥捣愷捦改㠴㌳〰扥攲㥣㐵捥ㄵ㘷〱ㄲ㐸㜱捥㈱戹〰㘰捥〵㘵㡢戳㄰挳㘶㡢戳㤰ㅢ㑣㉡捥㈲㠴〴扤捤搸捣㜹㠸敢挵搸㠴攲捣㘸慥㌸㔵捥㤰㜴昱晣㝣捣㈲挵戹ㅣ㐹扤㉢〸㔷ㄲㄶㄳ㤶〰㑣㐵戳挵戹㥡㍥㑢〹换〰扥攲㉣㈷攷㡡㜳〱ㄲ㐸㜱慥㈳㜹㍤挰昰㜲扢㉤捥ちっ㥢㉤捥㠵摣㘰㔲㜱㙥㐲㐸搰摢㡣捤㕣㡣戸㕥㡣㑤㈸捥昸收㡡㌳捥ㄹ㤲慥昹㕦㡡㔹愴㌸慢㤰搴扢㡢㜰㌷攱ㅥ挲扤〰㌳搲ㄵ愷〰㥥晣㙤㝡捣戹㥦㍥て㄰ㅥ〴昸㡡昳㌰㌹㔷㥣换㄰㈲挵㜹㤴攴㙡㠰戹〲㤴㉤捥㘳ㄸ㌶㕢㥣换攱㤶㕣㥣㈷ㄱㄲ昴㌶㘳㌳㔷㈲慥ㄷ㘳ㄳ㡡㔳搴㕣㜱ち㥤㈱愹㕢㠱㜷ㄶ㈹捥㕡㈴昵㕥㈴慣㈳扣㐴㔸て㌰㝢扡攲散〰㑦晥㌶ㄵ攷㘵晡晣㠷昰ち挰㔷㥣搷挸戹攲戰〱㐲㡡昳〶挹㌷〱㘶㈹㈸㕢㥣户㌰㙣戶㌸㔷挳㉤戹㌸敦㈲㈴攸㙤挶㘶㤶㈱慥ㄷ㘳ㄳ㡡搳扤戹攲㜴㜳㠶愴ㅥ㡢攵㤸㐵㡡昳ㄹ㤲㝡㥦ㄳ扥㈰㝣㐹昸ち㘰戶㜵挵㌹ㄵ㥥晣㙤㉡捥㌷昴昹㤶昰ㅤ挰㔷㥣㡤攴㕣㜱搸戶㈱挵昹㤱攴㑦〰㜳㍤㈸㕢㥣㥦㌱㙣戶㌸搷挱㉤戹㌸扦㈱㈴攸㙤挶㘶㔶㈰慥ㄷ㘳ㄳ㡡㤳摥㕣㜱㡣㌳㈴㌶㠷㘴昰㔲㙢攲㠵㉥㘹摣㡤㕤㌶昷㕤㤰敦〰攷㐰㜴㜲㙤㔵㘳㐳摢攸攰㔹㡤㜵晢㔷㌵づ㙤㘸㙣ㄷ〵攰㔰㐲㜶㤰㉢捣扥愰㝥搱㠳慡㈲㜳㈶攱㔲㑦㡦㘴ㄳ㝡㥡换㘶㌵㌴搶挹㌵扣㥤㤲敤㐳敢挶搶㌵づ慤㙡㤸㔹ㅤ㥥搷㍢㠵搹㕡愶㑣㡦搴愲攵愱ㅥ㥤て㕢㜲慡㥢㌹㌳㔲㤹㘲㡤ㄳ敢㘶搵㔷㐴㐶づ晤㕦㘸㥡㌰昶㘲㈴捥昱戳㕤挲散搲㝣㤳㠰慦敥摤愰㑤㍡慥㤱㤹晦敥㥡㝢㠰㙤㐸㤹攵戸っ㌶㜸攲㠸昱㘹㥥挱㌰つ挹㜱㥢昷搲㜱㡣㥢㝥挶捤㕢扣慤昸晡㌱摡挲㌹ㄸ㠵扥㤶㙢敦ㅡ㝥㐶搶㌶㔴㔵㐶㠲㙥㌴愶慡戶㠳㍢ㅣ㌷慢㌱捥ㄲ㥥摢挹㔹〶㔷㔷㡦慢挵㙤愰㈲㕣㕦昹扦㈰て㌶㠶㝦㔶ㅢㄳ挰㝦晦㕤挵敤㌴㘹㘹ㅢ昵慤㈷ㅢ㑦挲扤扥㤵慢昵㉤㌰愷扣挰ㅡ扢㕦攲挰搷捥㤲〵晦昶㉣㜷㡣捥攴㘸㑣㈴㕣㉢㉡㑣㙣慣ㅣㅡ㤹摤㐱㍣㈲戸愵攳㍤〵搵㤱㑥昱㐳戹捥敥㐵〷㤷㌷搴㔵捦㙡㡣㜴㠸ㅤ挹㍤摥㡢㑥㐰ㅦ〴㕢㤳摡挵㡥挶㔷㌴愲㜹㉢㌶ㅦ摢㡥晥㜷ㄴ㐲㐵㕡㍢㤵㡣攸ㄴ搸捣〳㕤晣㈶㜸㘷晡㉦㔵㌵㘹㘹㔱昹昷摤扥收捡㉢昸敦愶㝤搳昴㈰挸㝦㘹ㄹ户㘲晡㤶昷ㅥ昱㥥搴㐹㕢攲散㐳㥤㍣㡡戵㔳㡥㙤㍦敤愳昲〰㠸摥㍥扥㥤㈴㡢㜷㥤㙡扣搷愷戱慡〲搷慦攷㜵㠸㡥慣慤愸㥥㔵ㄹㄹㅤ㉥㡦㔴敢㠳㜷㕤㝤捤晦㠸㕥扣〸改敥㔱㥢愹㡢㙢挸ㅡ㠹㜷㕥㘹愷搳㝦晤㜸㠷戳㍡戸愷挹摦㕥捣ㄱ昴〲敥㝥㜷ㅢㄶ昲晦摣攸ㄵ㐴㔰挷愶㌶㐵㜹㤷づㅥ摡㤲㈸㍥愶戱攱㈵搶㉢㈶昷㌸㥦摢攸扡搱㜵攸攳慢昴㔱㈳慡㉣昵㍦㜳扦㤲扢㔴㈰㄰昸㙦晦搲愰㔶昸户昱㕦昷晦㤳摣晦昷攵摦ㄸ摥㌹敥〰㤱搸㉡攳㝢㐶㈲㑦〲攴㐱㌰〴挷㉣㍥㠲搹㘷㄰㤳慡ㅡ慢㈳㙤愳㘲㤷攳㑣摥㈵㔸捤㌶搱㐹搳搱㜶㌲戴㝤㜴㜸㝤㔵㘵㜵㔵㙤㠴捦㐶搰㔷捡㜷㐶㡤㡥㑣㐳〷攴昸扡㠶㉡扥捤慦㝤ㄴ慤㈲戵つ㌳搹㕤㔴㌱慦㘳摣㐸挴捡㠸づ愹慡挵ㅤ挸收攴㜱㔶㜴攲昴扡㌹㜸愷攰慣㥡摡攱攱㤹つ晦ㄳ㐲昱晥㘴晦搹㐷挰㜴㤳㥥㙥㌲搳㌳晦摢扦㔵㜲改㌵つ捦㐶搲昲㌰㙤㍡挱挹戵ㄲ㐷㥢戹捦㔲㈹搷㠳捡晢㉣搷ㄵ昷ㅥ戸㤴捤㙦戱户㕡昲㜱搸换挴㕤戳ㅤ摦㍦㌹㙡昸攴㤱㑤㥤换晦扦摥挱㤸㜱㈷㘶摥捣㥦〳戹㘹挴摡㈴户㠵㜳〷㝢㜳㈱挷㕢㡦㈷慡㜳㤴㜸ㄳっ㐶挵㠷户㐶晣〵愵㍢て昷㐷昳㕡㍢摣昹昱昰㡢愶㍦㍣敥㜶戰〳㍥户慢〹㔷㌷㌸㕢㔹㕤㑤㑤㤸㌷㉦摥㌴㈷攲戱㍢㤲㈹㑦戴昱㘸攲㐵〱㜲ㅢ㜴㔴㜸㉥愸昰㕣愱昰㈷㤹慤捦㜲捣戹敡愶㠵敢慢ㅡ愷搷㔴㔵㘴㜲挰昶攴晦㠹摢㈵㥥㔳戶㐶㌱昵㥦摣㌸昱慣㌵戱挱搰昶挴㐱敥〱㜸㈱挱搲㔱㝥摣㝡搳攵敦戸昹㉦晢㑡昱㙣搶攳搳㕣慦㉤㈰〳㉦戲㜰㠳㜶㜷ㄴ摦㤳㌰㌰㐱慦ㅤ㍣昰㘰㘴搸〶㑡ㄷ慦㍤㐳㜰挰摦搶昷〰㌶摢敡搷〶づ挱搱㜵攱捡晤搱挵㕥㔷摦挶扤敢㌶ㄳ昲昲愱愵㍥挴昶捥㌲昴㐷愳敦㝡㌶㥥て搷㘷㤲㤸㠸挶挹搶㙣っつ㔸ㅤ昹㈷㌱㉤㈳愳㙤㘶慡㕣㈳㜵慥摥慥つ捥晦㕥攵㤱㐹昳㝦㜳㘰挹扥摣㐸㌰㠸㡤攰㙤挵㐰㉦ぢ㘰敥挵㤰晢㐹㜰〸搱㘱ㅢ㐰挶晤㌰㈶摥㔳㥡㙤㠵㐴㐰㕡㐶つ㕢㌴㌳㙢戸ㅤ㍣敤〸愰㜱ㄳ慤㥥㈸㐹愰㙤㈶㕢㈵扤㡥昰㝡㜱敤㕡昶㠸愴㤹㠷〰㥡扦㍤㡥㠳㐱ㄶ捦敢挴晣㥤〱收㈹っ昹㉡㌵戰㉤㐶愱㠹㠳㈷㘶愳㠵ㄳ晤挴ㄵ㜸戸づ㔷愳攱〷戴扥㔲搹づ挷㤴敤㘹㔰㝣戵愲晦㝣昲㐲摣敤㥤搷㌳㌰昳㜹㌶ㄵ摥搲㜳㌶昳㉣晣昸扣つ搷㐷㄰摥昴挴愱㥢㥢㙣つ㑣㝣昲㘰晦㌵晢攷捤㍣て〷晥㠹㑢㙢昶㈱搵扣〰㉢ㅦ㔶扤ㅤ㌱户㔹㡢㈳㍥㕡昱搶换ㄲ戴攰搶㥢敤搶戴㑥愲㄰搲ㄳ㠴摥㝡捤㝡戰㕡㜱摦㑤愲ㄷ攷摥ㄹ㘰㌶愴㜶攸㑤㠷㕤攸昰㌲ㅣ㜸戳昰㜶挵㈸愶攴慢扥㌰㥦㤲扢㌱慣て挳摥㠳㠳㈸搹ㄷ愳㜶ㄳ㈲つ昸㠳㠰〶捣㡡慡㜰㥡户㍢㈸㔵戱ㅦ㡥愹攲晢愰㥡㔷㜱て攷昵〱扣㕡慣攲㠷㜰戶㉡昶㐷㜸㤳㡡㝢扡挹㍥㠲扤㈵㉡㝥〲扦㉤愸昸㈹㕣㐴挵㕣捣㙤㍥挳㐸㔵攴昶㕢愰㘲㠱㕢搳ㄷ〸愵㑥㕥㈱㠸㤸㡡㕦㠱㐹愱㘲ㄱ攷㉥〶㤸慦㔳㍢㤴搰愱㤴づ摦挰㐱㔴ㅣ㠸㔱㑣挵敦㝤㘱㍥ㄵ昷㘲搸摥っ晢ㅤづ愲攲㍥愴挲㙣㥣ㅤ㌱㝥㘲㌶㙥捦ㄸ慢㠴晢攲㤸ㄲ戲㜳戱㜹〹昷㜳㕥㝦挲慢挵ㄲ晥〵㘷㉢攱㘰㉥㘰ㄵ㤳昲ㄹ㝣㤹㥢㙣ㄳ㠸㤶㐸昸て晣戶㈰㈱㥦愳㡡㠴挳㌰㌷㑦㠶挴㈴㤴扤㙦昹捦挸〸户愶㜴㠴㡡㠴㈳㐱挴㈴攴慢㥥ㄴㄲ㡥㠲㡦㜷〰㌳戲㉤㌳㠵挳㘸㍡㡣愱㐳〰づ㈲攱㔸㡣㘲ㄲ戲ㄷ㔳挳㝣ㄲ㡥㘳搸㜸㠶㜵㠴㠳㐸㜸㈰㐶㤹㑤㈷㝤㈶㘰愸ち㑥挴㌱ㄵ㘴㝢㘵昳ち㑥㜲㕥㥤攱搵㘲〵搹愷㘹ㄵ㥣㡣昰㈶〵愷戸挹扡挰摥ㄲ〵搹换戹〵〵搹改㈹ちㅥ㠲戹捤づㄸ改㥤㤰㕢㙦挱㥤昰㜰户愶敥〸挵㑦㥡㜷〴㠸㤸㠲散〵搵㑡搳敡晥扡ㅥ挹戹愷〲㑣㡦搴づ㐷搱㈱㑣㠷㙣㌸㠸㠲攵ㄸ挵ㄴ㘴㜳愸捥敢㔳戰㠲㘱㤵っ摢〳づ愲㘰〴愳㠴㠷搲㈸㈸㔵㜱ㅡ㡥愹㈲㝢㍥㥢㔷㜱扡昳ㅡ〰慦ㄶ慢戸㈷㥣慤㡡㔵〸㙦㔲昱㘸㌷㔹づ散㉤㔱㌱て㝥㕢㔰㤱敤愷愲㘲つ收㌶〵ㄸ愹㡡摣㝥ぢ㔴㥣改搶㔴㠴㔰晣攰慡㈹㠸㤸㡡散㔱搵㙡搳敡㔴慣攷摣つ〰挳晥搵ㄴづ晣㈴ㄸ㙦ㄶㅤ〶挲㐱㔴㥣㡤㔱㑣㐵㌶慤㙡㤸㑦挵㌹っ㥢换戰晤攱㈰㉡捥挳㈸挵㔳㥢㘳㐱慢㤲挷攱㤸㑡戲ㅦ戵㜹㈵㡦㜷㕥㈳攰搵㘲㈵搹搸㙡㤵㍣〱攱㑤㑡㥥攴㈶ㅢ〵㝢㑢㤴ㅣつ扦㉤㈸挹搶㔸㔱昲ㄴ捣㙤挶㘲愴㑡戲〴㉤㔰㜲扥㕢搳㜸㠴攲〷ㄷ㠴㐱挴㤴㥣〰㑡㉢㑥慢㔳昲っ捥㝤㈶挰戰搹㌶㠵挳㔹㜴㌸㥢づ㤳攰㈰㑡㥥㠳㔱㑣㐹㜶搸㙡㤸㑦挹〵っ㕢挸戰愳攰㈰㑡㥥㑢捡昷㐷昱㍣㡣㔵挲㐵㌸愶㠴㘱㌸㌷㉦攱昹捥慢ㅣ㕥㉤㤶㤰敤户㔶挲ぢ戸㠰搸ㅦ挵㡢摣㘴㤵戰户㐴挲㈸晣戶㈰㈱ㅢ㜸㐵挲㑢㌰户㤹㡥㤱㑡㈸㝢㙦ぢ㜶昳慦慤㉥㜷㙢㥡㠱㔰晣攰㑡㌷㐳㜰挰㕦㔳つ㑡㑢㑤慢㤳昰㑡昸㜸㡢〱㠶㉤挱㈹ㅣ㤶搰攱㉡㍡搴挲㐱㈴扣ㅡ愳㤸㠴散〳搶㌰㥦㠴㑢ㄹ戶㡣㘱挷挲㐱㈴扣〶愳㄰㈵ㅣ㍣㜱㐸㤹扣敦敦愰戲㙣㜴㤰㠲㔶㈵慦挵㌱㤵㘴㡢㙦昳㑡㕥攷扣㡥㠷㔷㡢㤵㘴慦戰㔵昲㝡㠴㌷㈹㜹㠳㥢㡣㙤挴㉤㔱昲㘴昸㙤㐱挹㔳攰㈲㑡摥㠴戹捤愹ㄸ愹㤲㉣㐱ぢ敥㡣户扡㌵捤㐷㈸㝥昰㈶㑤㄰㌱㈵捦〰愵ㄵ愷搵㈹㜹㍢攷扥〳㘰搸扦㥣挲㘱㈵ㅤ敥愴挳㔹㜰㄰㈵㔷㘱ㄴ㔳㤲㑤换ㅡ收㔳昲㉥㠶摤捤戰㡢攱㈰㑡摥㠳㔱ち㈵敦〵慤㑡摥㠷㘳㉡挹㝥攴收㤵扣摦㜹㕤ち慦ㄶ㉢挹挶㘶慢攴〳〸㙦㔲昲㈱㌷ㄹ㝢㥥㕢愲攴㤵昰摢㠲㤲㙣㡤ㄶ㈵ㅦ挱摣㘶〹㐶慡㈴㑢搰〲㈵ㅦ㜳㙢㘲㍦㌵㝥搰㡤ち㈲愶攴㌲㔰㕡㜱㕡㥤㤲㑦㜰敥㈷〱收㥡搴づ㑦搱攱㘹㍡㉣㠷㠳㈸昹っ㐶㌱㈵搹㘱慤昳晡㤴㝣㤶㘱㙢ㄸ㜶㍢ㅣ㐴挹攷㌰㑡昱〷昲㜹搰慡攴ぢ㌸愶㤲㜷㈰愶㜹㈵搷㍡慦㤵昰㙡戱㤲散挲戶㑡扥㠸昰㈶㈵㕦㜲㤳慤㠲扤㈵㑡摥つ扦㉤㈸挹㍥㙥㔱㜲〳收㌶昷㘲愴㑡戲〴㉤㔰昲ㄵ户㈶㌶㝦攳〷敤捣㈰㘲㑡㍥〸㑡㉢㑥慢㔳昲㌵捥晤㍡挰戰㌳㍣㠵挳ㅢ㜴㜸㤳づて挳㐱㤴㝣ぢ愳㤸㤲慢㝤㘱㍥㈵摦㘶搸㍢っ㕢〳〷㔱昲㕤㡣㍡搸㤷ㅣ敥搱ㄵ㔷㥢摦〳愹㍡扥㡦㘳敡挸㍥敦收㜵晣挰㜹㍤て慦ㄶ敢挸㠶㜱慢攳㠷〸㙦搲昱㘳㌷搹㕡搸㕢愲攳㍡昸㙤㐱挷㤷攰㈲㍡㝥㡡戹捤㝡㡣㔴㐷ㄶ愰〵㍡㝥攱搶昴㌲㐲昱㠳㜶ㄵ㄰㌱ㅤ㕦〱㤵㐲愶慦㌸昷搷〰挳㈶昶ㄴづ摦搰攱㕢㍡扣〶〷搱昱㍢㡣㘲㍡戲㜳㕤挳㝣㍡㝥捦戰㡤っ晢〸づ愲攳てㄸ愵戸㐷晥〸㕡㤵晣〹挷㔴㤲㑤改捤㉢昹戳昳晡〴㕥㉤㔶㤲摤敤㔶挹㕦㄰摥愴攴㙦㙥戲捦㘰㙦㠹㤲㕦挰㙦ぢ㑡戲㍦㕥㤴晣〳㜳㥢慦㌰㔲㈵㔹㠲ㄶ㈸戹挹慤改ㅢ㠴攲〷㝤攸㈰㘲㑡㝥〷㑡㉢㑥慢扢㐷晥挳戹晦〵ㄸ㜶摣愷㜰㘰㡦㠸挷㤳改㘶㈳ㅣ㐴挹㜴㡣㘲㑡戲捤㕥挳㝣㑡戶㘲ㄸ㍥㌴㌰捤㙣㠲㠳㈸㤹㠱㔱㡡扦㤲〱搰慡㘴ㅢㅣ㔳㐹㜶搰㌷慦㘴愶昳㘲㡢㝤㡢㤵㘴昷㠳㔵㤲㥦㡥搹愴㘴㕢㌷㔹ㅡ捥搳户㐴㐹戶敢㙦㐱㐹㌶昳㡢㤲敤㌱户㘹㡤㤱㉡挹ㄲ戴㐰挹㤰㕢㔳〰愱㔸㌶㑥㤰㠳㠸㈹挹户〰㘸挵㘹㜵㑡㜶攴摣㥤〰㠶㙦て㐸攱搰㤹づ摢搲㈱〸〷㔱戲ぢ㐶㌱㈵昹㥥〰つ昳㈹戹ㅤ挳戶㘷㔸ㄷ㌸㠸㤲㕤㌱㑡㝡㙣摤〱愴敡搸つ挷搴㤱捤晥捤敢搸摤㜹㙤て慦ㄶ敢挸㜷つ㔸ㅤ㜷㐴㜸㤳㡥㍤摣㘴㍢挰摥ㄲㅤ昹捥㠲㉤攸挸昷ㅤ㠸㡥㍤㌱户搹〹㈳搵㤱〵㘸㠱㡥扤摤㥡戲ㄱ㉡㍡敥〲㈲愶㈳摦慤愰昵昶改戸㉢攷摥つ㘰昸㑥㠶ㄴづ㝤攸搰㤷づ扤攱㈰㍡敥㡥㔱㑣㐷扥㝤㐱挳㝣㍡昶㘳搸ㅥっ换㠱㠳攸搸ㅦ愳ㄴ昷挸〱愰㔵挹㍤㜱㑣㈵昹捥㠴收㤵捣㜱㕥㜹昰㙡戱㤲㝣㡢㠳㔵㌲ㄷ攱㑤㑡收扢挹ち㘰㙦㠹㤲㐵昰摢㠲㤲㝣㤳㠴㈸㔹㠸戹㑤〹㐶慡㈴㑢搰〲㈵㑢摣㥡〶㈲㔴㤴㉣〵ㄱ㔳㤲㙦慤搰㡡晢㤴ㅣ挸戹昷〲ㄸ扥敤㈲㠵挳摥㜴搸㠷づ㠳攰㈰㑡づ挲㈸愶攴㘰㕦㤸㑦挹㝤ㄹ戶ㅦ挳㐶挱㐱㤴ㅣ㡣㔱ち㈵㠷㠰㔶㈵换㜰㑣㈵昹㌶㡡收㤵ㅣ敡扣㐶挳慢挵㑡昲晤ㄸ㔶挹㘱〸㙦㔲㜲戸㥢㡣㙦搵㘸㠹㤲攳攱户〵㈵昹㡥づ㔱㜲㈴收㌶ㄳ㌰㔲㈵㔹㠲ㄶ㈸㌹摡慤㘹ㄲ㐲㐵挹㌱㈰㘲㑡ㅥ〴㌶㠵㔰㘳㌹昷㌸㠰攱㝢㐴㔲㌸㡣愷挳㠱㜴㌸ㄸづ愲攴〴㡣㘲㑡昲㡤㈱ㅡ收㔳㜲㈲挳㈶㌱慣ㄲづ愲攴㘴㡣㔲㍣摦㌹〸戴㉡㌹〵挷㔴㌲㠲㤸收㤵㍣搸㜹㐵攱搵㘲㈵昹收ㄱ慢攴㈱〸㙦㔲昲㌰㌷ㄹ摦㔷搲ㄲ㈵㘷挰㙦ぢ㑡昲敤㈷愲攴ㄱ㤸摢㔴㘳愴㑡戲〴㉤㔰昲㈸户㈶扥㘷㐵㤴っ㠳㠸㈹㌹ㄳ慣㔶摣㜷㥦㉣攷摣ㄵ〰挳㌷戴愴㜰愸愴㐳㠴づ昵㜰㄰㈵愳ㄸ挵㤴攴扢㔸㌴捣愷攴㌴㠶㑤㘷搸㠹㜰㄰㈵慢㐸昹㑥搱捤挰㔸㈵㍣ㅡ挷㤴㤰敦㑣㘹㕥挲㙡攷㜵㌲扣㕡㉣攱㈹㜰戶ㄲ搶㜰〱戱㔳㜴㜵㙥㌲扥晢愵㈵ㄲ捥㠷摦ㄶ㈴㍣ㅤ㉥㈲攱㌱㤸摢㥣㠱㤱㑡㈸㝢摦昲㈹扡㐶户㈶扥戳㐶㈴㥣〵㈲㈶攱㌹㘰戵搴㍥〹㘷挳挷㥢挳㡣㝣摢㑤ち㠷戹㜴㤸㐷㠷㠵㜰㄰〹㡦挵㈸㈶㈱摦㙢愳㘱㍥〹㡦㘳搸昱っ扢ㅣづ㈲攱〹愴㝣ㄲ㥥㠸戱㑡㜸ㄲ㡥㈹㈱摦㍦搳扣㠴㈷㍢慦㉢攱搵㘲〹昹㐶ㅣ㉢攱㈹㕣㐰㑣挲搳摣㘴㝣㡦㑥㑢㈴扣ㅡ㝥㕢㤰㤰㙦攵ㄱ〹㑦挷摣㘶ㄹ㐶㉡愱散㝤换ㄲ㥥攵搶挴昷晦㠸㠴㘷㠳㠸㐹㜸ㅤ㔸㉤戵㑦挲㜳攰攳㉤㘰挶敢㔳㍢㉣愴挳戹㜴㔸〱〷㤱昰㍣㡣㘲ㄲ昲ㅤ㐱㍡慦㑦挲㐵っ㍢㥦㘱慢攰㈰ㄲ㕥㠰㔱挲㠵慢ぢ㐱愹㡡ㄷ攱㤸㉡昲㡤㍥捤慢㜸戱昳扡ㅢ㕥㉤㔶㤱敦ㄸ戲㉡㕥㠲昰㈶ㄵ㉦㜳㤳摤ぢ㝢㑢㔴扣ㅦ㝥㕢㔰㤱敦㌹ㄲㄵ慦挰摣收㐱㡣㔴㐵㙥扦〵㡦愵㑢摣㥡昸㐶㈵㔱昱㉡㄰㌱ㄵㅦ〵慢搵昶愹㜸㌵攷㕥ち㌰㝣ㄷ㔳ち㠷㘵㜴戸㠶づ㡦挱㐱㔴㕣㡥㔱㑣㐵扥㜵㐹挳㝣㉡㕥换戰敢ㄸ戶ㄶづ愲攲昵ㄸ㘵㌶㕤㐰㕥㠱愱㉡㜸〳㡥愹㈰摦㡤搴扣㠲㌷㍡㉦扥㕤愹挵ち昲㙤㑤㔶挱㥢㄰摥愴攰㉤㙥戲昵戰户㐴挱㤷攱户〵〵昹挶㈸㔱昰㌶捣㙤㕥挱㐸ㄵ攴搶㕢愰攰㑡户愶搷㄰㉡ち摥〹㈲愶攰ㅢ㘰戵搲㍥〵㔷㜱敥扢〰㠶㙦戵㑡攱㜰㌷ㅤ敥愱挳㕢㜰㄰〵敦挵㈸愶㈰摦㕦愵㘱㍥〵敦㘳搸晤っ晢っづ愲攰〳ㄸ㈵扤㘶㝣㄰愴敡昸㄰㡥愹㈳摦㌸搵扣㡥て㍢㉦扥戳慡挵㍡昲ㅤ㔸㔶挷㐷㄰摥愴攳㙡㌷搹㔷戰户㐴挷㙦攰户〵ㅤ昹ㅥ㉥搱昱㜱捣㙤昸㘶㉥搵㤱〵㘸㠱㡥㑦戹㌵㙤㐴愸攸昸㌴㠸㤸㡥㍦㠲搵㝡晢㜴㝣㠶㜳㍦ぢ㌰㝣㔷㔸ち㠷㌵㜴㜸㡥づ㍦挳㐱㜴㝣ㅥ愳㤸㡥㝣㉢㤸㠶昹㜴㝣㠱㘱㙢〱ㄹ〶愷㠸㕡昶〶㈱戶搵㠵㝣敦摡㘲ㄷ㙢挳㌶搱〳㘷㠵慢昱昵ㄲ攳昰㡥㠱㐶㔲晦ぢ㙤愲慤敤晢㌶ㄲ㍦㕤㌸晥㕢㈷昰摥㈷搹挲㘱㐷㜴挷捥ㄲ㙢㄰敦敢昶搶㐰捦晦敥㝤ㅤ挱㡣晣扦晥晤户㘵㔹㜸〳㘸㌳㥢ㅦ㕡㌹㜵㙡㕡㈶㜳㐲㈴昴ㅤ慥㠳㘰扣㈷愵昳戴ㅥㄸ敦㈵㄰晡て㙦昶㑡挱㘶戴〶扢㤹昶敡㠴户㐴㜰搶㑥㑤㡤愰㙣晢敤㔷㡤㉥扢ㄶ㜴㔹慦挷㕡㑣㐰搷戰〱㈳摣昴攴搷㘴㉡晢㌲㝤挰㘲㥣㤶挱愷㈰㕢散摢攵〶昱㘶㉦㜴昰㑥㙣㥣㔷㡤慥㘹ㅥ昲㠳ㅥ敤ㄱ㕢㐴慤ㄹ㡢慥慢㐷㐳㔴敢挴㡦㜷㡤挵摥㠸愹摡㜶㑥昸㌸㕤〹愳挵挳㙡㌲晡㐳愲㘶攳攳㔵㘱っ晦〵㕥挱ㄲ㍢㡦愹慡愸慦㙢愸㡢㌶㘶㑦㐴昷㝦㌶㍦㘰㌹㡡昷㠱っ捥攸㠷ㄹ㔳收攴挶㕡搷昲㥢㔸㐴攸攰搱戵㜵㜳㙡㘵㌵ㄹつ晣㥣㘹搱户㑤ㅢ愶〹㌲て晦敤㡣攲㤹㜶㕡捣搷㌰〵敦㤳㜲扦㙣て㌶ㄳ〳敦㜵戰摥ㅢ㠴㌷〹㙦ㄱ摥〶戴㙦ㄵ敡攰㈲〳敦㘰扣㑢搹㤰戲〹㔳㑢挳㈵攵ㄵ㤱挲捡愲搲㤲扣㠲㡡晣㡡㜰㈴愷㌴㌷㕣ㄱ㉥愸っ㔷㤶攷ㄵ㤴㠴戲㌴摢扢㠸〹㠵㜴昴ㅥ㐷摢攸㠸戶慣㡥ㄸ㜱愵〱晣晥㥦晥ぢ㜵挲捣昸㐹ぢ㝣㠰㍣敤捡㠶㑣㤵敥收〹昸㔴收挰㠷㘰戶〱ㄳ晦㔵㌷㠱㡦㐰㜷〰敤㝢昳㐰愸戳㥢㐵扥ㅦ挶晢〴ㅥ昲㜵㌱愶ぢ㜸㍥〸〶捤づ搰㡡㜷㔲收ち㝡㥦挳㠳㜷戶敤㘸〷ㄳ㝦㘷摢㍥㈵摢ㄵ㉣敦㜰摥㤷〸㌶摤搴攷㉢㡣㘲㜷㠶ㅤ㤵晤㥡㍥㤸ㄸ攳㌴㤳慤散㌷㘰㘳慡昶〴㉢慡㝥ぢ搶晢㡥昰㍤㘱㈳攱〷〰㔴敤攵㈲〳㍦㘲㙣㔵㉤㉦捡㈹㈹愸捣㉢㠹㐴昰㡤㑢㌹㠵攱㜰㌴愷愴㌰㉦扦戴扣㌴㕡㕣㥣㔷㕡ㄴ摡㔹戳晤㠴㤸㔰㙦ㅤ晤捣搱㉥㍡愲㉤㙢㔷㡣戶㡥慡扢㘱㘶晣攰㐳㍢㤱挷愳㤰ㅥ㘵ぢ昵㔱㝥ㄷㅡ晦㈴摦㥢ㄵ摡ㅤ扣搵愹㜵㥣㑥㝦挳㠳㍡昵愳㥤㈱㜱て㡡㝢愴㘴晢㠳ㄵ㥤晥㐵戰搹㔳㝤昸攷㌸愶㔳慥戲晣㐲㥤㤸㑥〵捡愶㠳㡤改㔴〸㔶㜴㙡〵搶㙢㑤挸㈰〴〸㙤〰搰愹挸㐵〶㌲㌱戶㍡攵㤶攷㔴㔴㔴收㐷㑢㜳㡡㡡ち㑡昲挲㈵攱㜰㐵㕥㔱㝥㕥㝥㝥㔱㐵㕥㌸㔲ㅡ㉡搶㙣晣捥慦㔰㠹㡥㠲ㅣ㤵敡㠸戶㉣戶攰㙥ㅤ㥤昶挲捣昸㐹搲㘹㙦攵晢搱ㄸ挲㈲扣摤愹搳㈰昰㔶愷敦晥昴摦㥦㍡挱㠳㍡敤㑢㝢㤲㑥晢愵㘴〷㠳ㄵ㥤戶㐵戰㈹㔳㥦㉥ㄸ挵㜴ㅡ愶散㜶昴挱挴ㄸ愷㤹ㄱ捡㙥て㌶愶搳㐸戰愲㔳㔷戰摥づ㠴㙥㠴敥㠴ㅤ〱搰㘹㤴㡢っ散㠴戱搵㈹㔲㕣㔴㕡ㅡ㈹㡤㤶攷ㄵ㤷ㄷ㐴㈳㈵攵愵攵㤱㘸㔱㘵戸㈴㌷㕡㥣㕦㔹㥣ㅦ㍡㐰戳昵㐰㑣㘸戴㡥戲㌹ㅡ愳㈳摡戲挶㘲戴㜵㜴ㅡ㠷㤹昱㤳愴搳㜸攵㜳㘹摣ㄵ㡢昰㜲㔸愱〹攰慤㑥㙦挴改搴ㄷㅥ搴㘹㈲敤っ㠹扢㍦㑤㑡挹㑥〶㉢㍡昵㐳戰㤹愲㍥㝢㘰ㄴ搳改㄰㘵晢搳〷ㄳ㘳㥣㘶づ㔷㜶〰搸㤸㑥㐷㠰ㄵ㥤昶〴敢攵㄰㜲〹㜹㠴㝣〰㜴㍡搲㐵〶ち㌰戶㍡㔵㤴ㄶ收攱ㄱ㉦㌷㕡㕥㕡㔲㔰㕡㕣㕣㔲㄰挵㕤慣㌰愷戴戲戸戰㌸户戰㈸㌴㔵戳ㄵ㈲㈶㜴㤴㡥㡡㌸ち敢㠸戶慣㜲㡣戶㡥㑥ㄵ㤸ㄹ㍦㐹㍡㔵㉡捦て㡡昵昶挶㈲扣㈲㔶㈸ち摥敡昴㐴㥣㑥晢挲㠳㍡㑤愳㥤㈱㜱㍡㑤㑦挹㔶㠱ㄵ㥤〶㈳搸ㅣ慤㍥㐳㌰㡡改㔴愳㙣ㄹ㝤㌰㌱ㅥ㈲搳捣㑣㘵㠷㠲㡤改㜴っ㔸搱㘹ㄸ㔸㙦㝦挲㜰挲〸挲㐸〰㜴慡㜷㤱㠱㔱ㄸ㕢㥤㜲ち昳挳愵挵㌹挵戹㤱扣㘸㐱㝥㑥㐹㐹㈴㍦ㅣ㈹捥つ㔷㐶昳换㜳㉢㑡昲㐲つ㥡敤〰挴㠴ㅡ㜵㌴㥡愳㔹㍡愲㉤㙢㌶㐶㕢㐷愷㌹㤸ㄹ㍦㐹㍡捤㔵㥥㙦㍦昲㈶㘰ㄱ摥摥慣㄰㝢㙤慤㑥户挶改㌴ㄹㅥ搴改㌸摡ㄹㄲ愷搳昱㈹搹ㄳ挰㡡㑥㔳㄰㙣㑥㔲㥦㠳㌱㡡改㜴㡡戲㠷搰〷ㄳ㘳㥣㘶收㉢㝢㈸搸㤸㑥愷㠳ㄵ㥤づ〳敢ㅤ㑥㌸㠲㜰㈴㘱㉡〰㍡㥤攱㈲〳㐷㘱㙣㜵慡㉣慦㈸㉥㉦捤㉦㉣捦捤捤㉦挸慤挰㕤㉡㍦㈷㌷㥦㜷愹㠲愲㠲㜰㔱㕥攸㑣捤ㄶ㐶㑣攸㉣ㅤ㤵㜳㜴戶㡥㘸换㍡〷愳慤愳搳〲捣㡣㥦㈴㥤ㄶ㉡㕦㐶攳㜴㉣挲ㅢ挲ち㥤〷摥敡㜴㘹㥣㑥㐷挳㠳㍡㉤愲㥤㈱㜱㍡㥤㥦㤲扤〰慣攸㔴㠳㘰㜳㤱晡昰㝢㍣㘳㍡㕤愲㙣ㅤ㝤㌰㌱挶㘹收㜲㘵㘷㠲㡤改㜴〵㔸搱改ㄸ戰㕥㍤愱㠱搰㐸㤸〵㠰㑥㙣㘴攵㌴㠱搹ㄸ㕢㥤㡡昳ち㡢ぢ㑢㑡㑡ち挳㜹挵〵㜹〵㠵愵挵搱愲㡡搲晣搲㘸㘱㕥㐱愴㈸㉦㌷戴㔸戳捤㐱㑣㘸㠹㡥收㜲㜴㤵㡥㘸换扡ㅡ愳慤愳搳㔲捣㡣㥦㈴㥤㤶㈹㍦㤲挶ㄳ戱〸㙦〴㉢戴ㅣ扣搵改攴㌸㥤㑥㠱〷㜵扡㤶㜶㠶挴改㜴㕤㑡昶㝡戰愲搳㘹〸㌶㌷愸捦㝣㡣㘲㍡摤愴散改昴挱挴ㄸ愷㤹㕢㤵㍤〳㙣㑣愷摢挰㡡㑥㘷㠲昵捥㈲㥣㑤㌸㠷戰〰〰㥤㙥㜷㤱㠱㠵ㄸ㕢㥤㈲攱扣㔲摣㠱昰㍣愲扣戰㈰㕡㡥㙦㐱㉡㡡攰㔹㝡㜱㝥㝥愴㌲㕣㔱㔸㄰扡㐳戳㥤㡢㤸搰㑡ㅤ㥤挷搱㥤㍡愲㉤㙢ㄵ㐶㕢㐷愷扢㌰㌳㝥㤲㜴扡㕢昹㜱㌴㕥㡣㐵㜸晣晣㌹㜳㉦㜸慢搳㡣㌸㥤㉥㠳〷㜵扡㡦㜶㠶挴改㜴㝦㑡昶〱戰愲搳ㄵ〸㌶て愹捦㤵ㄸ挵㜴㝡㐴搹挵昴挱挴ㄸ愷㤹挷㤴㕤〲㌶愶搳攳㘰㐵愷慢挰㝡㔷ㄳ㤶ㄲ㤶ㄱ慥〱㐰愷㈷㕣㘴㘰㌹挶㔶愷愲㥣捡㐸愴戴㈴ㄲ捤㉦慡㉣〸㔷㠶㑢㜳㉡挳㜸㈶㔱㕡㤹㔳㔴㤸ㅦ㠹㐴㐳㑦㙡戶㙢ㄱㄳ㝡㑡㐷搷㜱昴戴㡥㘸换㝡〶愳慤愳搳戳㤸ㄹ㍦㐹㍡慤㔱㝥㌲㡤㌷㘳ㄱ摥㈴㔶攸㜹昰㔶愷㐹㜱㍡摤〶て敡昴〲敤っ㠹搳㘹㙤㑡昶㐵戰愲搳ㅤ〸㌶㉦愹捦㑡㡣㘲㍡㙤㔰昶㑥晡㘰㘲㡣㜱〲㕣搹㔵㘰㘳㍡扤ち㔶㜴扡ぢ慣㜷㌷攱ㅥ挲扤㠴晢〰搰改㌵ㄷㄹ戸ㅦ㘳慢㔳㕥㜱㘵㔱戴ㄸ㉦㥢㉡愲愵〵㝣收㔰㔰㔱㕥ㅥ㈹捤捤挱ㄳ昴攲挲昲㡡搰敢㥡敤〱挴㠴摥搰搱㠳ㅣ扤愹㈳摡戲搸㡣扡㜵㜴㝡ㅢ㌳攳㈷㐹愷㜷㤴㍦㡣挶挷戰〸敦㔰㔶攸㍤昰㔶愷㐱㜱㍡㍤〹て敡昴㍥敤っ㠹搳改㠳㤴散㠷㘰㐵愷愷ㄱ㙣㍥㔶㥦㘷㌰㡡改昴愹戲捦搲〷ㄳ㘳㥣㘶扥㔰㜶つ搸㤸㑥㕦㠲ㄵ㥤㥥〳敢㍤㑦㜸㠱戰㤶昰㈲〰㍡㝤攵㈲〳敢㌰戶㍡ㄵ㤴攰㈹㐴㐵㐱㐹戸戸戲扣〰て㠰愵㐵㤱搲挲愲㘸ㄴ愷㥤㜲㡡愳㌹㤱搰搷㥡敤㈵挴㠴扥搱搱㝡㡥扥搵ㄱ㙤㔹摦㘱戴㜵㜴晡ㅥ㌳攳㈷㐹愷㡤捡㠷㘹㝣つ㡢昰㡥㘲㠵㝥〴㙦㜵敡ㄳ愷搳㥢昰愰㑥㍦搱捥㤰㌸㥤㝥㑥挹晥〲㔶㜴㝡ㅢ挱收㌷昵㜹〷愳㤸㑥㝦㈸晢㉥㝤㌰㌱挶㘸挲㔴昶㍤戰㌱㥤晥〶㉢㍡扤て搶晢㠰昰㈱攱㈳挲挷〰攸昴㡦㡢っ㝣㠲戱搵〹昷ㅡ㥣㍡㡡ㄶㄷ攵攴㠷ぢち㜳㉡挲㠵戹戹愵㤱㡡搲㜰㔱㐱㐱㔱㕥㐵㜹攸㕦捤昶㈹㘲㐲㝣㘵㈰㍢晣㡣㈳愳㈳摡戲搲㌱摡㍡㍡戵挲捣㔸㐶㤲㑥慤㤵㥦㐶攳㌷㔸㠴㠷㔳戰㌸㈵捤㜵㈱㈰㘸㍡挶改昴㍤㍣愸㔳ㅢ摡ㄹㄲ愷㔳㘶㑡搶〳㉢㍡晤㠰㘰搳㔶㝤㝥挴㈸愶㔳㝢㘵㝦愲て㈶收㘲㑤㐸搹㥦挱挶㜴摡〶慣攸昴ぢ㔸敦㔷挲㙦㠴摦〹㝦〰愰㔳㐷ㄷㄹ昸ㄳ㘳慢㔳㘵㑥㐱㜹㐵㐵愴戸㌴㍦㕣㕣㔰㔱㠰㔷扢㜹㌹挵㜸晥㔰㔸ㄲ㉤愸㠸ㄴ㤴㠷㍡㘹戶扦㄰ㄳ敡慣愳㑤ㅣ㙤慢㈳摡戲扡㘰戴㜵㜴摡づ㌳愷搲㘹㝢攵㙢㔸昴㜴㥣㉥昶慡㔹愱ㅤ戸㉥搱㘹搳ㅦ晥昳㐶ㄹ昰愰㑥摤㘸㘷㐸㥣㑥摤㔳戲㍢㠲ㄵ㥤摡㈰搸昴㔰㥦㑣㡣㘲㍡昵㔴搶愳て㈶ㄶ㥤㝡㉢ㅢ〴ㅢ搳㘹ㄷ戰愲㔳㕢戰㕥㍢㐲㝢㐲〷㐲ㄶ〰㍡敤敡㈲〳㈱㡣摤晤㈹ㅡ挹换愹㈸挹㡦ㄴ㤵㠷㜱ㅥ戶愴愴戸㈰㡡扦㑢㜹戹㍣㌷㕢㄰挹て敤愶搹戶㐱㑣愸㡦㡥㍡㜲搴㔷㐷戴㘵敤㡥搱搶搱愹ㅦ㘶㑥愵搳ㅥ捡㌷戰攸摢㘳ㄱ㕥㍤㜵ㅡ挰㜵㠹㑥㥦挵改搴つㅥ搴㘹㑦摡㤳㜴捡㐹挹收㠲ㄵ㥤㜶㐴戰挹㔷㥦㥤㌰㡡改㔴愸㙣て晡愸㑥㈵捡㘶㠳㡤改㔴ち㔶㜴敡〹搶敢㐵搸㤹搰㥢戰ぢ〰㍡つ㜴㤱㠱㕤㌱戶㍡ㄵ㐶㡢㡡㈲㜸愱ㅢ㉥挵昳昲搲捡搲搲搲㤲攲㥣挲㐸㘱㈴愷㈸㔲㤹㔷㤰ㄷ摡㑢戳敤㠶㤸搰摥㍡敡挳搱㍥㍡愲㉤㡢㙤㥥㕢㐷愷㝤㌱㜳㉡㥤昶㔳㥥ㅦ〸敥つ挰㈲扣戹搴㘹〸搷㈵㍡慤㡦搳㈹ㄷㅥ搴愹㡣昶㈴㥤㠶愶㘴㠷㠱ㄵ㥤昲ㄱ㙣㠶慢㑦〱㐶㌱㥤㐶㉡㕢㐸ㅦ搵㘹戴戲㐵㘰㘳㍡㡤〱㉢㍡ㄵ㠳昵㑡〸愵㠴㠱㠴扤〰搰㘹慣㡢っ散㡤戱扢㍦ㄵ攴㤷ㄷ㐷ちぢ昲㡡愲攱〲晣愱ち㤷攷㐵ぢぢ㑡㉡昳昲㜳㜰㌲愹㈲㌷㌴㑥戳敤㠳㤸搰㜸ㅤつ攲攸㐰ㅤ搱㤶㌵〱愳慤愳搳㐴捣㥣㑡愷㐹捡昳〳换扣愱㔸㠴㜷㈲㜵㍡㠸敢ㄲ㥤ㅥ㡣搳㘹㌸㍣愸搳ㄴ摡㤳㜴㍡㌸㈵㝢〸㔸搱㘹㈴㠲捤㘱敡㌳ち愳㤸㑥㐷㈸㝢〰㝤㔴愷愳㤴ㅤつ㌶愶㔳ㄸ慣攸㌴〶慣㌷㤶㌰㡥㌰㥥㜰㈰〰㍡㤵扢挸挰〴㡣慤㑥攱捡愲㜰㔱㘱ㄸ㑦㈶㉡昲ち㜰收愸㈴㉦㌷㥡ㅦ㉥㉡㡦ㄴㄷㄷ㔵收㤵收㠶㉡㌴摢㐴挴㠴㉡㜵㌴㠹愳㠸㡥㘸换㡡㘲戴㜵㜴㥡㠶㤹㔳改㌴㕤昹搳㔹昴㐳戱〸㙦㍥㜵㥡〱摥敡㜴㕤㥣㑥㐷挰㠳㍡ㅤ㑤㝢㤲㑥搵㈹搹ㅡ戰愲搳㔴〴㥢㍡昵㌹ち愳㤸㑥挷㈸ㅢ愶㡦敡搴愸㙣㌹搸㤸㑥戳挰㡡㑥ㄵ㘰扤㑡㐲㠴㄰㈵㑣〳㐰愷搹㉥㌲㌰ㅤ㘳慢㔳㘵㝥㘹㘵㘱㐹㕥㘹㘵㝥㐵㝥㐱戸㄰ㄷ愰㈲ㄵ搱㡡晣㤲〸晥㐰攵㔵㔴㤴㠶收㘸戶㉡挴㠴收敡㘸〶㐷昳㜴㐴㕢搶戱ㄸ㙤ㅤ㥤㡥挳捣愹㜴㍡㕥昹〵㉣晡㑣㉣挲㍢㠷㍡戱㤵搳敡㜴㕥㥣㑥つ昰愰㑥㈷搱㥥愴搳挹㈹搹㔳挰㡡㑥戳㄰㙣㑥㔳㥦搹ㄸ挵㜴㍡㕤搹㌹昴㔱㥤捥㔲㜶㉥搸㤸㑥㘷㠳ㄵ㥤收㠱昵㡥㈵ㅣ㐷㌸㥥㜰〲〰㍡㥤攳㈲〳㈷㘲㙣㜵㉡㡡攲㙣㜹㘱㜱戸㈸㍦㌷ㄷ捦昷昲㜰慡㉦㕣㔱ㄹ㈹捥挱㤵㡤愲昲晣㡡搰〲捤㜶ㄲ㘲㐲ぢ㜵㜴㌲㐷攷敡㠸戶慣昳㌰摡㍡㍡㉤挲捣愹㜴㍡㕦昹ぢ㔸昴㌳戰〸敦㝣敡㜴㈱搷㈵㡦㝢㜳攳㜴㍡ㅢㅥ搴改㈲摡㤳㜴扡㌸㈵㝢〹㔸搱㘹〱㠲捤㘵敡戳㄰愳㤸㑥㔷㈸㝢㉥㝤㔴愷㈵捡㥥〷㌶愶搳㔵㘰㐵愷㐵㘰扤昳〹ㄷ㄰㉥㈴㕣〴㠰㑥㙣㤲攴㌴㠱㡢㌱㜶㝦㥦㑡㜲㡢搰㍦㠱攷っ㤱㜰㐱戴㈴㕣㥥ㅦ捥挹挹㡢攴ㄶ㔷㔴攲㝡㝣㘱㙥㘸愹㘶扢〴㌱愱㘵㍡扡㤴愳㙢㜴㐴㕢搶㜲㡣戶㡥㑥搷㘲收㔴㍡㕤愷㍣㍦挷摥㕢㠲㐵㜸晣挸㝣戳㠲敢ㄲ㥤捡攳㜴㕡ちて敡㜴〳敤っ㜹〹〷晡捦摣㤸㤲扤〹慣攸㜴つ㠲捤㉤敡戳ㅣ愳㤸㑥户㈹㝢㉤㝤㌰㈱ㄷ㙢㔶㉡㝢ㅤ搸㤸㑥㜷㠲ㄵ㥤慥〷敢慤㈰摣㐰戸㤱㜰ㄳ〰㍡慤㜲㤱㠱㥢㌱㜶㡦㝢昸摢㤴㤷㕦㤹㤷㔳㕡ㄲ收㔳㡡㌰捥㈱ㄵ㤷攷攷㤷㤶ㄶ㤶㐷昳㉢㉢㐲㜷㘹戶㕢㄰ㄳ扡㕢㐷户㜲㜴㡦㡥㘸换扡ㄷ愳慤愳搳㝤㤸㌹㤵㑥昷㉢捦㡦搴昷㔶㘱ㄱ摥ㄲ㔶攸㐱慥㑢㜴ㅡㅤ愷搳㍤昰愰㑥て搱捥㤰㌸㥤ㅥ㑥挹㍥〲㔶㜴扡て挱㘶戵晡摣㡦㔱㑣愷挷㤵㝤㠰㍥㤸㔸㜴㝡㑡搹〷挱挶㜴㝡ㅡ慣攸昴㄰㔸敦㘱挲㈳㠴㐷〹慢〱搰改ㄹㄷㄹ㜸っ㘳慢㔳㙥㌴㉦㈷愷戰ㄴ㈷㡡昲捡ぢち挳㈵㈵搱搲摣扣㐸㘹㈵づ㜰摤扤愴㈴昴慣㘶㝢ㅣ㌱愱㌵㍡㝡㠲愳攷㜴㐴㕢搶昳ㄸ㙤ㅤ㥤㕥挰捣愹㜴㕡慢晣戵㉣晡ㅡ㉣挲㕢㑥㥤搶改扡㥥〷挵㐰晥㠶㔴ㄴ戳㕥捤㌱㠶收つ㘰昱㠳㌳㙤㥣攷㐵㐰晢昴搰换㑡慥攳ㄸ㘷㐸㌱㤶㉡扦㐴愷昵㠴つ㠴㤷〹晦㈱扣㐲㜸ㄵ㄰捣㜸ㅤ捥㝢㌵晦挱昰扥捥愹㝥攸ㄱ挴㈷摣㐶㉡昱㔹㤳昸㘲昰挶㜹挳㙡ㅢ敢攷昱㜶搰ち㥦㌵㤹㈱捤㔸慤搳〷晥㜷㜳戱〳㤳ㅦ搲捡摦㡣摤㜱挳晤晦㌱て㙦㠴㑤㙤㤳㥣㤱摦摡㤰㠹て㜷㝢〳㥢攵㠶㑤㕦㘴㘰ㄶ㝥ㄱ㐱㈶敡挰㝦扦晦㙢摥㔴㝢ㅦ㘷捦〲敦戳扦愵昶摤㥣㥤㤳晢散㙦慢㝤㔷㘷敦〱扢昷㌶ㄲ㘴扣ぢ㔳捡捦㠳戶㉤㙢ㄳ昱改㥥㤱〱㘵㐳㡡〷っ㥢㕢ㄱ愹收㘷㙦愳戱㡤㉢摢戶㘶㘴〳づ昱㑤散㤳敡〶换㈷㐲戳敤㜱ㅢ敤㝤敢愷摦〲扦㑢ㄳ愳ㅦ扣慥㘱攳敡㘳㜱昸㔲㜳戴㤳挲搰㡦摦ㄹ扦㙤搳挸昷㜵收摤㥡㔸㝣捡㍥㤴㡥㔴敡㡣つ昸㠸扣搶改慤捣敥愹㔴㜶㕦搹㡤㙦挵搶〹㠶搵捥慡搹ㄱ㝢攸㤶攲愳㐵㠷㔴㌵捡挷昳昲㑢㐴㡣昷づ捡ㄳ㜸ㄷ晢㙤扦捦挴昰㤳户㔵㠶㝢昶ㅥ搲㍢㌷㌷愳ㄷぢ搹昲㘴昱搲㌳㌵㤹愰昷㍥㘶㌶㙣㔶攴㝣愴捣㈷ㅣ攰㈰昱㥢㉦㜶㠴挳扢愹扥晥慣扢㌳㈴㝤㌹昷攷㤸㠹㔳㝡㥦㈲㠹摥㤱捤㤷捡挶摤㝦扦〲㡢ㅦ㝣㝢〸㝣扤㉦戸摦昴搰搷㑡㝥挹㜱慢搰㌷ㄸ换晤昷㉢㍡㝤㑤昸㠶昰㉤攱㍢挲昷㠴㡤㠰愰昹ㄶ捥㜲㤳捥㘲愵昰慢户昵敦搴搰挱ㄹㄲ㙥敢摦慢扤扤戳㈷摣搶㌷慡扤㥤戳㈷摣搶㝦㔰㝢㕢㘷㤷摢晡慦㔸㤴昹〹㈶摥摥㡤昷㈳㌰昰㍢戸㜶㍥㔹㡢㑤ㅢ㠴愸ㄲ㐱敦㑦挶晣っ㑦愵捣㥦ㅣ愴㄰㈷ㅤ㜱㈹挵㌱捥㤰昴攵攰㝦㜳ㄹ㥣㠹㝦㠴㘲攲晣慢㙣㥣㌸㘹㌸ㄱち〳㑥㐶挲搷㙢〵㠰㌸㐶挹搶ㅣ户ち愵㘳㉣攲㘴搰㈹㐰㘸㐳挸㈴㜸〴㝥敥慣搷ㄶ㄰㌴慤攰㉣攲晣晣㝢扣㌸慤搵昰㤳㌳㈴㠸㤳愱昶ㅦ㥤㍤㐱㥣㠰摡㝦㜰昶〴㜱搸㙢㈸㠹㌷㍡扢㠸戳つㄶ㘵㍣㤸慣㌸㤹㌸ち㜴〲攷ㄷ愷挸㝣㠳㄰㔵㈲攸㙤换㤸㈰㍣㤵㌲㈱づ㔲㠸昳㌹攲㔲㡡昳㤹㌳㈴㝤㌹㜹㈷捣㈴攲㜴㐳㤲㤸㌸摢㉡ㅢ㈷㑥ㄷ戰㈲捥㡥昰昵㜶〲㐰㥣敤㤴散挱㜱慢搰昶ㄸ㡢㌸搹㜴敡㐹攸㐵搸㤹搰㥢戰ぢ㘱㔷㐰搰㜴㠵戳搴攸㑤㔷㈳扤攷散愰㠶㌷㥣㈱㐱㥣㙥㙡㝦摤搹ㄳ挴改慥昶搷㥣㍤㐱ㅣ㌶ㄸ㑡攲㔷㥤㕤挴搹〳㡢㌲㍤㘰戲攲散㠴愳挰〰㜰㜱て㠸㌹㘶〳㘲㔴㡡愰㤷挳愰㙣戸㉡㘵㜶攵㈰㠵㍡㙢ㄱ㤷㔲㥤ㄷ㥣㈱改摢搱晢㘲㈶㔱愷〸㐹㘲敡昴㔳㔶搵㐹㐷戲搰ㅥ㘰㐵㥤ㄲ昸㝡愵㕣㜶㝡愸扦㤲〳㌹㙥ㄵ㘲㙢㥦愸戳ㄷ㥤昶㈶散㐳ㄸ㐴搸㤷戰ㅦ㘱㌰㈰㘸昶㠴戳ㄴ改㔱㔷㈴㔵㈷㐷つ㡦㌸㐳㠲㍡㙣㄰㤴挰㠷㥤㍤㐱㥤㍣戵㍦攴散〹敡攴慢晤㐱㘷ㄷ㜵㠶㘳㔱愶㄰㈶慢㑥〱㡥〲㈳挱挵愹㤳㙢敥㐵㡣㑡ㄱ昴づ㘰㔰ㄱ㕣㤵㌲㝢㜳㤰㐲㥤㍢ㄱ㤷㔲㥤㤵捥搰㉢昱慢搸昷挵㑣愲捥㠱㐸ㄲ㔳㘷戰戲慡づ㕤㐲㐳挰㡡㍡ㄳ攱敢㑤攲戲搳㐳㘵㑡㑥收戸㔵㘸㈸挶愲捥㐱㜴㥡㐲㌸㤸㜰〸攱㔰挲㘱㠴挳〱㐱㌳っ捥㔲攴㙢㕤㤱㔴㥤晤搵戰摣ㄹㄲ搴㘱㕢愰〴㕥攳散〹敡㡣㔰晢㌲㘷㑦㔰㘷愴摡㤷㍡扢愸㔳㡥㐵㤹〳㘰戲敡㡣挲㔱愰ㄲ㕣晣〳摢㘲㠴愸ㄲ㐱㉦捡㤸搱昰㔴捡㑣攰㈰㠵㌸㤷㈲㉥愵㌸㤷㌸㐳搲㌷扦㑦挶㑣㈲㑥㌵㤲挴挴㤹愲㙣㥣㌸〷㠳ㄵ㜱㙡攱敢搵〱㈰捥㈱㑡捥攴戸㔵攸㔰㡣㐵㥣㘳攸㔴㑦㘸㈰昰搳搰扤㔹㠴搹㠴㌹㠰愰㌹っ捥㔲攳戳㕣㡤㔴㥣挳搵㜰愶㌳㈴㠸挳㕥㐰〹㍣挳搹ㄳ挴㌹㔲敤愷㍢㝢㠲㌸㔳搵㍥摦搹㐵㥣ㄳ戰㈸ㄳ㠶挹㡡㜳ㄴ㡥〲㈷㠱昳㡢㔳㙣㑥㐶㠸㉡ㄱ昴㑥㘱㑣㌹㍣㤵㌲搳㌹㐸㈱捥㜱㠸㑢㈹捥戱捥㤰昴捤昳㐷㘳㈶ㄱ攷㑣㈴㠹㠹㔳愳㙣㥣㌸散攰ㄳ㜱捥㠶慦㜷づ〰攲搴㈹戹㠰攳㔶愱㤹ㄸ㡢㌸ぢ改㜴㉥攱㍣挲㈲挲昹㠴ぢ〸ㄷ〲㠲㠶ㅤ㝤㔲攳ㅡ㔷㈳ㄵ愷㕥つ搵捥㤰㈰㑥㠳摡㡦㜶昶〴㜱ㅡ搵㍥挳搹ㄳ挴㤹愵昶㉡㘷ㄷ㜱㉥挷愲捣ㅣ㤸慣㌸戳㜱ㄴ戸ㄲ㕣摣攳㕡㡥㠹㈰㐶愵〸㝡㑢ㄸ㌴ㄷ慥㑡㤹ㄳ㌹㐸愱捥㔱㠸㑢愹捥㔴㘷㔸戵愲昳昰㐷㥦摡㜶捣捤㝢摤㤷㜹㙡昰㤳㑡㜳ち㘶ㄲ㜵㤶㈳㐹㑣㥤搳㤴㡤㔳㘷㍥㔸㔱攷㍡昸㝡搷㜳搹改愱搳㤵㕣挱㌱晡㔹㌱ㄶ㜵㙥愰搳㡤㠴㥢〸㌷ㄳ㙥㈱摣㑡戸つ㄰㌴散攳ㄳ㜵㈶戸㈲愹㍡㘷愹攱㐰㘷㐸㔰攷㙣戵㡦㜷昶〴㜵捥㔱晢㌸㘷㑦㔰㘷㠱摡挷㍡扢愸㜳ㄷㄶ㘵捥㠵挹慡戳㄰㐷㠱㝢挰昹敦㍡㈵㘶ㄴ㐲㔴㠹愰㜷ㅦ㘳搸㈹愸㤴戹㤸㠳ㄴ攲っ㐳㕣㑡㜱㠶㍡㐳敤㍦㥦ㅦ㕤戸愹㕤搹搹㝤㉦㕥㌹㜲㐵㜴㥤戹っ㌳㠹㌸㡦㈰㐹㑣㥣㉢㤴㡤ㄳ攷㑡戰㈲捥㙡昸㝡㡦〱㈰捥㘲㈵ㅦ攷戸㔵㘸〹挶㈲捥ㄳ㜴㝡㤲昰ㄴ攱㘹挲㌳㠴㘷〹㙢〰㐱挳收㍤ㄱ愷搸搵㐸挵戹㕡つ㐵捥㤰㈰捥㔲戵ㄷ㍡㝢㠲㌸换搴㕥攰散〹攲㕣愳昶㝣㘷ㄷ㜱搶㘱㔱收㕡㤸慣㌸换㜱ㄴ㔸て㉥㕥㥣㍤ㄱ愲㑡〴扤㤷ㄹ㜳ㅤ㍣㤵㌲㌷㜳㤰㐲㥣摤ㄱ㤷㔲㥣扥捥搰攷晣扣攲敥慦㜷ㄹ㜵昷㜳㉦摣㌸㌸㝦㜱慥戹つ㌳㠹㌸㙦㈰㐹㑣㥣㍢㤴㡤ㄳ㘷㈵㔸ㄱ攷㉤昸㝡㙦〳㈰づㅢ昴㠴㝣㠷㘳㥣㌱挵㔸挴㜹㤷㑥敦ㄱ摥㈷㝣㐰昸㤰昰ㄱ攱㘳㐰搰摣〵㘷ㄱ愷扢慢㤱㡡㜳户ㅡ扡㌹㐳㠲㌸昷愸㝤〷㘷㑦㄰攷㕥戵㜷㜵昶〴㜱敥㔳晢昶捥㉥攲㝣㠹㐵㤹〷㘰戲攲摣㡦愳挰搷攰晣攲ㄴ㥢捥〸㔱㈵㠲摥户㡣㜹㄰㥥㑡㤹挷㌸㐸㈱㑥ㄶ攲㔲㡡搳挱ㄹ昶㕥㍦㈸㉦㝤㔵㥦戱ぢて晤晢慡晦㉣㉤ㅡ㘸㥥挴㑣㈲捥㑦㐸ㄲㄳ攷㘹㘵攳挴㜹〶慣攸昰ぢ㝣扤㕦〱㄰㠷㕤㜹㐲晥挶㜱慢搰ㅡ㡣㐵㥣摦改昴〷攱㑦挲㕦㠴㑤㠴扦〹晦〰㠲收㌹㌸㡢㌸挶搵㐸挵㜹㕥つ㌸晢㤵敡㠴搸ぢ㙡晦昷㌷㙢㑦㄰㘷慤摡晦㜱昶〴㜱㕥㔴晢摦捥㉥攲戴挶挲捤㑢㌰㔹㜱搸㈰ㄸ〸㠰昳㡢㔳㙡晥㐰㠸㉡ㄱ昴㌲ㄹ戳ㅥ㥥㑡㤹搷㌸㐸㈱捥捦㠸㑢㈹捥㑦捥㄰ㅤ摣晡敡㤵㥢㤶㤶慤昸㜳㐳㘱㜸搲愹慦㥡㌷㌱㤳㠸搳〱㐹㘲攲扣慤㙣㥣㌸敦㠰ㄵㅤ㐲昰昵戶〱㐰ㅣ戶攲〹搹㤱攳㔶愱昷㌰挶ㄱ㍥慥㡦㑥㥤〹摢ㄲ扡㄰戶㈳㙣㑦攸ち〸㥡昷攱㉣攲㝣收㙡愴攲㝣愰㠶㑦㥤㈱攱㥥昳愱摡㍦㜱昶〴㜱㍥㔲晢挷捥㥥㈰捥挷㙡晦挸搹㐵㥣ㅥ㔸㤴昹ㄴ㈶㉢捥㈷㌸ち昴〴攷ㄷ愷搸扣㠷㄰㔵㈲攸敤捣㤸捦攰愹㤴昹㠶㠳ㄴ攲扣㠹戸㤴攲扣攱っ摦㕤㍦戳敦敡㉢戳〶㉦㕤昰摣㉢敢て扦攲㑦昳㍤㘶ㄲ㜱晡㈲㐹㑣ㅣ㘹扣攳晣㜱攲晣〸㕦搱愱ㅦ㝣扤㍤〰㄰攷㈷㈵晢㜳摣㉡昴㌳挶㌸㐲㡦っ㥤昶㈴攴㄰㜲〹㜹㠴㝣㐲〱㈰㘸㝥㠱戳㠸昳㠲慢㤱㡡昳慢ㅡ㥥㜷㠶〴㜱㝥㔳晢㜳捥㥥㈰捥敦㙡㕦攳散〹攲晣愱昶㘷㥤㕤挴ㄹ㠸㐵㤹扦㘰戲攲晣㠹愳挰摥攰晣攲㤴㤸㈷ㄱ愲㑡〴扤㐱㡣搹〴㑦愵㑣㍡㑥戸愵ㄲ攷㔱挴愵ㄴ攷ㄱ㘷㌸愷扣攲挲ㅥ搱㥢挷㕣㌴散挳㡣㥦㥥慥搸㘴㌲㜸敡㡥戵ㅣ㡡㈴㌱㜱摡㈸ㅢ㈷づ捦㤳㡢㌸晢挳搷ㅢづ㠰㌸㥥㤲㈳㌸㙥ㄵち㘲㡣㈳扣㙢㡣㑥愳〸〷㄰㐶ㄳ挶㄰挶ㄲ挶〱㠲愶㉤㥣㐵㥣㤵慥㐶㉡㑥㍢㌵摣攱っ〹攲戴㔷晢敤捥㥥㈰㑥〷戵摦收散〹攲㘴愹晤㔶㘷ㄷ㜱㈶㘳㔱㘶ㅢ㤸慣㌸㈱ㅣ〵愶㠰昳㡢㔳㙡㙥㐴㠸㉡ㄱ昴づ㘱㑣㐷㜸㉡㘵戶攷㠰ㄵ㔸㑤㜸㡣昰㌸挰㕣㡢戸㤴攲㉣㜷㠶㜶㐵㡢㠳㉢摥摣㙤昴挵扦敥㜹㕥搹〵㑢㍥㌳摤㌰㤳㠸㌳ㄵ㐹㘲攲散愸㙣㥣㌸㙣戵ㄳ㜱挲昰昵捡〱㄰愷㠷㤲ㄵㅣ户ち戱挷づ㐷攸㉣愱㔳㠴㄰㈵㑣㈳㑣㈷㔴ㄱ㘶〰㠲愶㈷㥣㐵㥣㑢㕣㡤㔴㥣㕥㙡戸搸ㄹㄲ挴㘱愷㥥〴㕥攴散〹攲戰㠹㑦散ㄷ㍡㝢㠲㌸扢愸晤〲㘷ㄷ㜱㘶㘲㔱㘶㌷㤸慣㌸扢攲㈸㔰て捥㉦㑥㠹㌹ㄷ㈱慡㐴搰㙢㘴㑣ㅦ㜸㉡㘵〶㜰挰ち㈴㠸㜳ㄶ攲㔲㡡㜳愶㌳摣㌲晣昷つ攱㥢ㅥㅣ㌶晦愵㈳摥敡扦昸昱㔷㑣㉥㘶ㄲ㜱㡥㐵㤲㤸㌸昹捡挶㠹挳晥㍡ㄱ攷㜸昸㝡㈷〰㈰㑥愱㤲㈷㜲㡣昷㤵㘳㡣愳㌴敦㈴㍡㥤㑣㌸㠵㜰㉡攱㌴挲㝣挲改㠰愰㘱扦㥤搴昰㔸㔷㈳ㄵ愷㐴つ昳㥣㈱㐱ㅣ戶攷㐹攰㕣㘷㑦㄰㘷愰摡攷㌸㝢㠲㌸㝢愹㝤戶戳㡢㌸ぢ戰㈸戳て㑣㔶ㅣ㜶晡〵捥〵ㄷ㉦㑥㍤㐲㔴㠹愰户㠸㌱散攸㔳捡戰㤷㉥㤵㌸㌵㠸㑢㈹㑥戵㌳㜴㍡晢㤱㕦㍦㝡昱戳愱㜷㡥扡散捥戴搲㍦敥㌴挳㌱㤳㠸㜳〹㤲挴挴ㄹ愹㙣㥣㌸愳挰㡡㌸㤷挱搷扢ㅣ〰㜱づ㔰昲ち㡥㕢㠵㐶㘳㡣愳㌴敦㑡㍡㉤㈶㉣㈱㕣㐵戸㥡戰㤴戰っ㄰㌴㘳攰㉣㌵㥥敡㙡愴攲㡣㔵挳㤱捥㤰㈰捥㌸戵ㅦ攱散〹攲㡣㔷晢攱捥㥥㈰捥㠱㙡㍦捣搹㐵㥣ㄵ㔸㤴㤹〸㤳ㄵ㘷〲㡥〲㌷㠲昳㡢㔳㙣愶㈰㐴㤵〸㝡㌷㌳㠶㙤㝣㑡㤹㐳㌹㐸㜱捦㤹㠰戸㤴攲ㅣ攸っ㉢て㘹慣摢昰攲㜷㘳ㄷ捣搸昴㐳挷搷搷㉤㌶㐷㘰㈶ㄱ㘷㈵㤲挴挴㤹慡㙣㥣㌸散愴ㄳ㜱㔶挱搷扢ぢ〰㜱挲㑡摥捤㌱㍡ㄷ㌱挶ㄱ摥㙢㐴愷㝢〹昷ㄱ敥㈷㍣㐰㜸㤰昰㄰㈰㘸搸㔹㈷攲っ㜵㌵㔲㜱搸㙤㈷㠶㌲㘷㐸㄰㈷愲昶㈱捥㥥㈰づ㉦昶㑡晣㘰㘷㑦㄰㘷㥡摡昷㜳㜶ㄱ攷㜱㉣捡㔴挱㘴挵㤹㡥愳挰㤳攰ㄲ捥摦散㡤ㄸ㤵㈲攸㍤捤愰ㄹ㜰㔵捡捣攴㈰㠵㍡挵㠸㑢愹㑥㤱㌳搴ㅥ搷㌵敦㤹搰㤹晢㥤晢昲攵㌷㜴㌹㝥㐶㘷搳㠰㤹㐴㥤ㄷ㤰㈴愶捥㉣㘵攳搴㘱晦㥣愸昳㈲㝣扤㜵㕣㜶㝡㠸敤㜳㐲扥挴㜱慢搰㕣㡣㜱㠴㐶〶㍡㙤㈰扣㑣昸て攱ㄵ挲慢㠴搷〰㐱挳㝥㍡㈹㘲㕦㔷㈴㔵攷㔸㌵昴㜱㠶〴㜵㡥㔳晢㙥捥㥥愰づ㍢昳㘴攲㕤㥤㍤㐱㥤ㄳ搴扥㡢戳㡢㍡敦㘰㔱收㈴㤸慣㍡散攴ぢ扣〷㉥㐱㥤㥥㠸㔱㈹㠲摥〷っ㘲换㥥㔲收っづ㔲愸搳ㅤ㜱㈹搵改收っ㥦㍣㌴收搵㌶换搶て㔹戴昳搰つ㐷戴㝤㘶扣㌹ㅢ㌳㠹㍡㥦㈱㐹㑣㥤〵捡挶愹戳㄰慣〸昱〵㝣扤㉦戹散昴搰戹㑡㝥挵㜱慢搰㜹ㄸ攳〸㤷愹改昴つ攱㕢挲㜷㠴敦〹ㅢ〹㍦〰㠲㘶ㄱ㥣愵㠸ㅤ㕣㤱㔴㥤昳搵搰摥ㄹㄲ搴戹㐰敤敤㥣㍤㐱㥤ぢ搵摥搶搹ㄳ搴戹㐸敤㐱㘷ㄷ㜵㝥挳愲捣㈵㌰㔹㜵搸扦ㄷ昸〳㥣晦㠱慤挸〴㄰愲㑡〴扤扦ㄸ挳㍥㍤愵っ㍢攴㔲㠹㘳㄰㤷㔲㥣㌴㘷搸愳攸换晣搵㤱户㐷㉥㉡㤸㤴㜳敥挱㠷慥㌱㑢㌱㤳㠸㘳㍣㥦㌸搷㈸ㅢ㈷捥㜲戰㈲㑥㉢昸㝡慤〱㄰㠷㥤㜲㐲㘶㜰摣㉡挴ㅥ㌹慣ㄷ㤷愹改搴㠶㤰㐹昰〸㐱㐲㕢㐲㍢㐰搰㕣て㘷ㄱ攷愷㕦攳慦㔵慦㔰挳㡦捥㤰㈰捥つ㙡晦挱搹ㄳ挴戹㔱敤ㅢ㥤㍤㐱㥣㥢搴晥扤戳㡢㌸ㅤ戱㈸㜳ぢ㑣㔶㥣㥢㜱ㄴ攸っ㉥敥慥㤳㙢扥㐶㡣㑡ㄱ昴扡㌰攸㔶戸㉡㘵㔶㜱㤰攲慥昳ㄹ攲㔲慡昳愹㌳晣愷㘲挰昰户づㄹ㍥㜶挱搴㕦扥扤扤㝢敥㡦收ㅥ捣㈴敡㜴㐷㤲搸㕤㐷ㅡ攳㌸㝦㥣㍡昷挳㔷㠴搸〹扥㕥て㉥㍢㍤挴晥㌸㈱戳㌹㙥ㄵ㝡㄰㘳㔱愷㈷㥤㝡ㄱ㜶㈶昴㈶散㐲搸㤵戰ㅢ㈰㘸ㅥ㠲戳愸昳㠶㉢㤲摥㜵搸㐴㈷㠶搷㥤㈱㐱㥤㐷搴晥㥡戳㈷愸挳搶㍢㠹㝦搵搹ㄳ搴㔹慤昶㔷㥣㕤搴改㡦㐵ㄹ㌶搴㔹㜵搸慡ㄷ搸ㄳ㥣晦慥㔳㙡搶㈳㐴㤵〸㝡戹㡣㜹〲㥥㑡㤹㌵ㅣ愴㄰攷〵挴愵ㄴ攷㜹㘷㐸㕦㕦扥晢昲㌵愷㤵㉤㥦㌴敥㡥ㄳ扢慤㕥ㄵ㝡ㅥ㌳㐹㙤㡢㤱挴㉢㈱㤴〲㠲㘶㉤っ戲扤㘷摣昲扢㈰㕦㈶㍥㍥敤㐵㌵㍣敤っ摢搱㤰㠹捥㥦㝦㌳搶挱㤶戲改㐸扥㉥㝥㠰晤㑥㙤㝣戴㕢愴㐱〸㔶㌴㈳捡慥慣戶㔱㝥攲㕢㐴扥搸ㅢㅦ㐷㔷㔵㕤㉤㥦攴搶づ㕦慦㕤㝦㜴愴㝥㌴扥㌱ㅥ㕦慡㍤戱慡挶㝤㑥ㄹ扥㐹㥥㕦㜱慣㕦摥散挹㠸慤㜰㠱攸戸㝡㝣㥢㜳㥢攸挸〶㝣㉦㝤㘵㘶捤昸㜰㘳㘳愴扥昶㝦攱㐳ㄵ昱搹㝡慤搳戱㘵摣ぢ㕡攱㙢慦搳㔳㝥慣摤㡤㌰㈷㝥搹㜳搹㄰㌴戸搹ㄲ㌶搵㠳㕦收捥㥢㕣㍡扦㤵晢扦晢㐸挵挰摥㤰扡㌳㝡捥搰㐲搷挰敦㔹㥢㔹ㅦ㤹㕤搵昰攴戵㜵改收㐹愸换捦摥ぢ㝥㥤搷昵㕦慥㤹㥤慢摥㈰〴〴昶〵戴㐲戳㥡㤱捤ㄸ㜴㠹敤〷㐶㍥㍣㔴〰愷㈸昵㌶昲愸扢㡤昰㙥ㅦ㌴敢㤵㝥挴搱摢〸扤㐱改㠷ㅤ捤㥢㕡搰扣慣昴㐳㡥收つ㉤㘸晥愳昴㠳㡥敥㈳㌴㍢㌳攵昶晡㠰愳晢ち晤慡搲昷㍢晡㄰搲ㄹ㙦㠳㑥㉣㍦㍦ち㜱㝦㙥㈹㘳㑥㔵㘵攳昴挰昴㐸搵戴改㡤昸挸挳戶搴㘴攲ㄵて敥昷㜷晥ㄱ㠳㕢扦㡦搰捤戵攵㜱慢㙤㙡愶㠶敢敢挳昳㌲㙢愶㔶㐷㙡愷㌵㑥捦㥣㍡ㅢ㝤㠸昸扥㙣㥣㔵捥捣捣昴㐶愲㘰㑣挵摦搰愷㤸㔱敥㠳愳㔸挶〳〸愳〱㐱昳戹㉥晥㉥户㜸扤て㝥愱㠶㔵捥搰㜴ㅦ㌴㕦挲挶晢愱㐷㜱搳捤㑡㜸㈴敢㜸㈰㤳㔰挷㈶つ㈷㤲攲〷㙡㍢つ扦搲ㅣ户戸ㅣ㔶挳慦㤵扥搹搱㔶挳㙦㤴扥挹搱㔶挳㙦㤵扥搱搱㔶挳敦㤴扥挱搱㔶挳敦㤵㕥攱攸扥㔸㑥搰㙣㔴晡㝡㐷㡢㠶㠶ㅤ㜳搴㔱㤵㌱㝦㘲㐰㜵扣挳戱㤵㔸㜵搳㔰㜲愹敥ㄱ摣攰㤱㠴愹㠰愰㐹㠷㐱㙥㌱换摣戴㕡㕤㌶戰㠹㘱愹㌳昸慡摢ㅡ㌶㕦㜵慦㠲㐷㜲㜵㉢㤹㈴扥扡㔱㔲扥敡戲〹㑥㜲㕣敥㜲搸敡〶㤴扥捣搱戶扡㙤㤴扥搴搱戶扡㙣㥤㤳㐹㉥㜱戴慤慥愷昴挵㡥戶搵㘵㝢㥤㜸㕦攴攸扥㔲摤戶㑡㕦攸㘸㕢㕤戶扣挵㔵㜷㕢㄰㔲摤㍡㙣㈵㔶摤㙥㘰愵扡㌳戹挱㘳〸昵㠰愰搹㔱愷㍤搷㑤慢搵㘵〷㥡㉣㘳愱㌳昸慡摢〳㌶㕦㜵捦㠱㐷㜲㜵攷㌰㐹㝣㜵攷㤱昲㔵㌷㕢㜳㥣敥㜲搸敡昶㔴㝡扥愳㙤㜵㝢㈹㝤㥡愳㙤㜵搹晢㈶ぢ㍤搵搱戶扡扤㤵㍥挵搱戶扡散㡦ㄳ敦㤳ㅤ摤㔷慡扢慢搲㈷㌹摡㔶㤷㍤㙢㜱搵㘵㍦㥡㔴昷㔴㙣㈵㔶㕤㌶㤰㐹㜵㑦攳〶攷ㄳ㑥〷〴㑤㠹㑥㝢慣㥢㔶慢换づ㌲㔹挶㍣㘷昰㔵㜷㈰㙣扥敡捥㠱㐷㜲㜵捦㘱㤲昸敡㉥㈴攵慢敥㕥㥡愳摥攵戰搵摤㕢改㘳ㅣ㙤慢扢㡦搲㌳ㅤ㙤慢换摥㌵㔹㘸㥤愳㙤㜵昷㔵扡搶搱戶扡晢㈹㕤攳攸扥㔲摤挱㑡㔷㍢摡㔶㜷㌸攸戸敡ㅥ〰㐲慡㝢〹戶ㄲ慢㉥ㅢ挰愴扡㤷㜲㠳㤷ㄱ㉥〷〴つ扢扤㘴㙤搳摣戴㕡㕤㜶㠰㠹㈱敡っ扥敡㑥㠶㡤搵つ㉣挶ㅣ捤晣㔱慤㐴㔸㜲挹慦㐲㐰攰㙡㐰晣ㅦ搵愵㘰晣㘵㘷㝢㤹㈴㥦敡㤲摢戲戳攱㑣攸㈳ㅤ㙤换㝥戰搲㐷㌸摡㤶㥤㑤㘹攲㝤戸愳㙤搹て㔵晡㌰㐷摢戲ㅦ愶昴愱㡥敥㉢㘵㍦㕣改㐳ㅣ㙤换㕥づ㍡慥散㔱㄰㔲昶ㅢ戱㤵㔸搹搹摡㈵㘵扦㠹ㅢ扣㤹㜰ぢ㈰㘸昸挷㔱搶㌶挹㑤慢㘵㘷㙦㤷ㄸ㈶㍡㠳慦散散昳昲摤愸て㠴㐷㜲㠵㔷㌲㐹晣㡤㝡ㄵ㈹摦㡤㥡晤㘱㤲㘳戴换㘱慢换㡥㌱愱て㜰戴慤㉥㝢挸㠴ㅥ攵㘸㕢㕤㜶㤵〹㍤搲搱戶扡戳㤴ㅥ攱㘸㕢㕤㜶㥥㠹昷㜰㐷昷㤵敡戲ㄷ㑤攸晤ㅤ㙤慢㝢〲攸戸敡㥥〲㐲慡晢㄰戶ㄲ慢敥㤹㘰愵扡て㜳㠳㡦㄰ㅥ〵〴つㅢ戱㘴摡挱㙥㕡慤㉥㥢戳挴戰㥦㌳昸慡扢〰㌶㕦㜵〷挱㈳戹扡㑦㌲㐹㝣㜵㥦㈶攵慢㉥ㅢ扣㈴㐷愹换㘱慢换㤶㉦愱㑢ㅣ㙤慢换㈶㌰愱㡢ㅤ㙤慢换戶㌰愱㡢ㅣ㙤慢换㐶㌱愱ぢㅤ㙤慢换搶㌱愱ぢㅣ摤㔷慡换㘶㌲愱昳ㅤ㙤慢㝢㌹攸戸敡㉥〱㈱搵㕤㠷慤挴慡扢ㅣ慣㔴昷㈵㙥㜰㍤㘱〳㈰㘸搸㐸㈵搳づ㜰搳㙡㜵搹㕣㈵㠶晥捥攰慢敥ち搸㝣搵敤〷㡦攴敡扥挶㈴昱搵㝤㠳㤴慦扡㌷㘸㡥㕤㕤づ㕢㕤戶㙣㐹敡㕤ㅣ㙤慢换㈶㉥愱㝢㍢摡㔶㤷㙤㕤㐲敦散㘸㕢摤㕢㤴敥攵㘸㕢㕤戶㝥㠹㜷㑦㐷昷㤵敡戲ㄹ㑣攸㙣㐷摢敡戲ㅤ㉢慥扡散戵㤲敡㝥㠸慤挴慡晢〸㔸愹敥㐷摣攰挷㠴㑦〰㐱挳㑥㈸㤹戶㥢㥢㔶慢晢㤸ㅡ㜶㜰〶㕦㜵ㅦ㠷捤㔷摤敤攱㤱㕣摤㉦㤹㈴扥扡㕦㤳昲㔵昷〹捤搱挹攵戰搵㘵捦㤵慣愹愳愳㙤㜵搹㠵㈵昴㌶㡥戶搵㘵㕦㤶搰㈱㐷摢敡㍥愳㜴㤶愳㙤㜵㥦㔵扡㠳愳晢㑡㜵搹捤㈵㤳戴㜷戴慤㉥晢愹攲慡换㘶㈹愹敥捦搸㑡慣扡㙦㠰㤵敡晥挲つ晥㑡昸つ㄰㌴㙣㘵㤲㘹㌳摤戴㕡摤户搵搰挶ㄹ㝣搵㝤〷㌶㕦㜵㌳攰㤱㕣摤㑤㑣ㄲ㕦摤㝦㐸昹慡晢慥收㐸㜳㌹㙣㜵搹㌴㈵㙢晡昷ㄷ㝢㔲捤㔶㤷㙤㔴㐲晦攳㘸㕢摤て㤴晥摢搱戶扡ㅦ㉡扤挹搱戶扡ㅦ㈹晤㤷愳晢㑡㜵搹㡥㈵㜳晦改㘸㕢㕤㌶㐴挵㔵㤷摤㑥㔲摤㌶㜸㍦㘴慣扡㙣㑦㤲敡㘶㠲昵㍣〲摥㌴㡡敡戲ㄷ㐹愶晤挵㑤慢搵㘵㝦㤲ㄸ㝥㜶〶㕦㜵搹慢攴慢敥㡦昰㐸慥㙥ㄶ㤳挴㔷㜷ㅢ㔲扥敡晥慥㌹扥㜵㌹㙣㜵搹昵㈴愹扦㜱戴慤㉥晢愰㠴晥摡搱戶扡㝦㈹晤㤵愳㙤㜵㌷㈹晤愵愳㙤㜵晦㔶晡ぢ㐷摢敡戲㥦㑡收晥摣搱戶扡散㘸㡡慢㙥㈶〸愹敥づ搸㑡慣扡ㅤ挰㑡㜵扢㜱㠳摤〹㍢〲㠲㈶〴㠳㑣晢㤱㥢㔶慢换〶㈳㌱㝣攸っ扥敡㜶㠴捤㔷摤昷攱㤱㕣摤㕥㑣ㄲ㕦摤摥愴㝣搵㘵㤳㤲攴㜸换攵戰搵敤慣昴㥢㡥戶搵摤㔶改㌷ㅣ㙤慢换搶㈶㤹攴㜵㐷摢敡㙥愷昴㙢㡥敥㈳㌷㔲戶㍦㠹昷慢㡥戶搵敤慡昴㉢㡥戶搵㘵㑢㔲㕣㜵搹㙦㈴搵敤㡦慤挴慡换〶㈱愹敥〰㙥㜰㑦㐲づ㈰㘸晡改戴㉦戹㘹戵扡散㄰㤲㘵慣㜳〶㕦㜵晢挳收慢敥㕡㜸㈴㔷户㤰㐹攲慢㕢㑣捡㔷摤〱㥡攳㔹㤷挳㔶㜷㑦愵㥦㜱戴慤㙥㡥搲㑦㍢摡㔶㤷扤㐹戲搰愷ㅣ㙤慢㥢愷昴㤳㡥敥㈳搵㘵晦㤲㜸㍦攱㘸㕢摤〲愵ㅦ㜷戴慤㉥㝢㡡攲慡换㠶㈱愹敥㝥搸㑡慣扡散昰㤱敡づ收〶㠷㄰捡〰㐱挳㜶ㅥ挹昶戰㥢㔶慢换ㄶㅦ㌱㍣攴っ扥敡㡥㠰捤㔷摤〷攰㤱㕣摤ㄱ㑣ㄲ㕦摤㔱愴㝣搵㘵㥢㤰攴戸摢攵戰搵㘵攳㤰搰㜷㌹摡㔶昷〰愵㔷㌹摡㔶㤷捤㐵攲㝤愷愳㙤㜵挷㈸扤搲搱㝤愴扡㘳㤵扥挳搱戶扡攳㤴扥摤搱戶扡㤳㐱挷㔵昷㄰㄰㔲摤㠹搸㑡慣扡㙣搱㤱敡㑥攲〶㈷ㄳづ〲〴つ晢㜱㘴㙤㌷戹㘹戵扡散搱ㄱ挳㡤捥攰慢㉥晢㜵㝣搵㕤〱㡦攴敡ㅥ挶㈴昱搵㍤㠲㤴慦扡散昳㤱ㅣ搷戸ㅣ戶扡散晣ㄱ㝡㤹愳㙤㜵搹ぢ㈴昴㔲㐷摢敡戲㍢㐸攸慢ㅤ㙤慢㍢㕤改慢ㅣ摤㐷慡换づ㈲昱㕥攲㘸㕢㕤昶ㄴ〹扤搸搱戶扡㌳㐱挷㔵户ㄱ㠴㔴㌷㡡慤挴慡换ㅥㅢ愹敥㌴㙥㜰㍡愱ち㄰㌴㙣愸㤱㘹㉦㜵搳㙡㜵搹㘴㈳㠶㑢㥣挱㔷㕤㌶摣昸慡㝢ㄱ㍣㤲慢㕢换㈴昱搵㥤㐹捡㔷㕤㌶敡㐸㡥昳㕣づ㕢摤㤳㤵㍥搷搱戶扡㙣收ㄱ敦㠵㡥戶搵㘵㝢㡦搰ぢㅣ㙤慢换㠶ㅦ愱捦㜱㜴ㅦ愹㉥㕢㠰㠴㍥摢搱戶扡㙣ちㄲ晡㉣㐷摢敡㉥〰ㅤ㔷摤㐵㈰愴扡昳戰㤵㔸㜵㉦〱㉢搵㍤㤶ㅢ㍣㡥㜰㍣㈰㘸搸ㄱ㈳搳㥥收愶搵敡戲㑢㐶っ愷㍡㠳慦扡㔷挰收慢敥挹昰㐸慥敥㈹㑣ㄲ㕦摤搳㐸昹慡换㑥ㅢ挹㜱㥣换㘱慢换摥ㅢ愱㡦㜵戴慤㉥扢㜱㠴㥥攷㘸㕢㕤昶攷〸㍤搷搱戶扡散搸ㄱ㝡㡥愳晢㐸㜵搹挳㈳昴㙣㐷摢敡㉥㔳㝡㤶愳㙤㜵搹㔷ㄳ㔷㕤㌶捤㐸㜵ㄷ㘲㉢戱敡慥〴㉢搵㍤㤷ㅢ㍣㡦戰〸㄰㌴㙣㘹㤱㙣㌳摤戴㕡㕤戶戹㠸愱捥ㄹ㝣搵扤ㅢ㌶㕦㜵㙢攰㤱㕣摤㡢㤹㈴扥扡㤷㤲昲㔵昷ㅥ捤㌱摤攵戰搵㘵昳㡣愴㥥收㘸㕢㕤戶搳〸ㅤ㜵戴慤㉥ㅢ㙣㠴㡥㌸摡㔶昷〱愵㉢ㅤ摤㐷慡换㈶ㅣ昱慥㜰戴慤㉥摢㜲㠴㉥㜷戴慤㉥ㅢ㘳攲慡换愶ㄷ愹敥㔲㙣㈵㔶摤ㄷ挰㑡㜵㤷㜱㠳搷㄰㤶〳㠲㠶㉤㈹㌲敤ㄱ㙥㕡慤敥㍡㌵ㅣ敥っ扥敡扥〴㥢慦扡㠷挲㈳戹扡㌷㌰㐹㝣㜵㙦㈲攵慢敥㝡捤㌱搹攵戰搵㘵昳㡢慣㘹㤲愳㙤㜵搹づ㈳昴㐴㐷摢敡戲㐱㐶攸〹㡥戶搵㝤㐵改〳ㅤ摤㐷慡晢慡搲攳ㅤ㙤慢换戶ㅡ㤹㘴㥣愳㙤㜵搹搸ㄲ㔷摤て㐰㐸㜵㔷㘱㉢戱敡戲换㐴慡㝢ㄷ㌷㜸㌷攱ㅥ㐰搰戰愵㐴愶ㅤ攵愶搵敡戲捤㐴っ㈳㥤挱㔷㕤戶㥣昸慡㍢ㅣㅥ挹搵㝤㤰㐹攲慢晢㌰㈹㕦㜵扦搶ㅣ㐳㕣づ㕢㕤㌶慦㐸敡挱㡥戶搵㘵㍢㡢搰晢㌹摡㔶昷㍢愵昷㜵戴慤敥昷㑡て㜲㜴ㅦ愹敥㐶愵昷㜱戴慤㉥摢㘲㘴敥扤ㅤ㙤慢换挶㤴戸敡戲敢㐴慡晢㌴戶ㄲ慢㉥摢㐴愴扡捦㜰㠳捦ㄲ搶〰昰戱〳㌰挸戴挵㙥㕡慤㙥㙢㌵ㄴ㌹㠳慦扡散ㄹ昱㔵户〰ㅥ挹搵㝤㤱㐹攲慢晢ㄲ㈹㕦㜵搹㙢㈲挹昷㜴㌹㙣㜵搹㝤㈲昴〰㐷摢敡戲ㅦ㐵攸晥㡥戶搵㘵㠷㡡搰㝢㌸摡㔶㤷㍤㉢㐲昷㜳㜴ㅦ愹㉥扢㔸㠴摥摤搱㝤㠵㘶㕦㡢搰㝤ㅤ㙤慢换捥㤲戸敡戲㙢㐴慡晢〶戶ㄲ慢㙥㜷戰㔲摤㌷戹挱户〸㙦〳㠲㘶㈷㥤戶户㥢㔶慢摢㐳つ㍢㍢㠳慦扡散昹昰㔵户㈷㍣㤲慢晢〱㤳挴㔷昷㈳㔲扥敡戲㔷㐴昶搴摤攵戰搵㘵昷㠸搰摤ㅣ㙤慢扢戳搲㍢㌸摡㔶户户搲㕤ㅤ㙤慢换㥥ㄳ㤹㘴㝢㐷摢敡戲ぢ㐵攸敤ㅣ摤㔷慡换扥ㄴ愱扢㌸摡㔶㤷㥤㈱㜱搵㘵摢㠷㔴昷㙢㙣㐵慢㙢搸愷㈱搱㥤㕤㌴扦㍢㈵㌳㍤㘰搸扢㈱㠶㑥捥挰慦㔷挹㑣㌷㠶晤ㅣ㘲攸攸っ晢挲攰㝤㡦㐹㌳〶挱搴攲㘶〳昶昰晣㤷㕦㙤戸ㄱ挹っ㥢〴愴て攸〷㑡挳㌵攰㌷㡢㔷挲挹㘶㔲て挳㉢攰戲搶づ〹扢攳㔵㜱㌱戴㑦搸ㅤ慦㤴㡢愱㥤㝦㜷扦㌰㈱㉦㜲㜳㠷摥慦ㅣ昱晡戶愴晦捤㥦㥥㤷㡡㥢搲昳ㄲ戱㑣㤶㤹㤰晥㐸㌵戴㐹㐸㍦㔵つ〱㝦晡扦㤸戰ㄲ㈶㐹扦㠹㈳㕥〰㤶昴㝦晢搳昳㕡㙡㔳㝡㕥㐳㤵昴改〹改㜹㕤㔵っ㈶㈱㍤慦戵㡡㈱捤㥦摥戴挵慣扣㑣㉡改搳㌹攲ㄵ㔲㐹摦ち㈳ㅣ摢攲昳㘲㘳㔳晡搳㌰㤲挹㌶晤㙣捦戹改㑤㙢扥ㅡ晥㜲〶扤㘹昱㘲愴㐴晣改っ㜲搳㙡挳㠴扣㡥㈸改㌳㌹攲㈵㐴㐹敦昹搳昳㙡㕣㔳㝡㕥㠵㤳挹㝥㑤㐸捦㉢㜳㘲昸㈵㈱㍤慦搶㠹攱㘷㝦晡昶㑣挸㙢㙡㤲扥〳㐷㑢㌱㤲昴㔹晥昴扣㉡搵㤴㥥㔷愳㘴戲㡤〹改㜹㠵㑡っ摦㈷愴攷㔵㉢㌱㝣攷㑦摦㠹〹㜹挱㐹搲㜷收㠸搷㥡㈴晤戶晥昴扣㙣搳㤴㥥㤷㙢㘴戲慦ㄲ搲昳ㄲ㡥ㄸ扥㑣㐸晦愸ㅡ扥昰愷敦捡㠴㑦挲㈴改㜷攰㠸ㄷ㘳㈴㝤㌷㝦㝡㕥搷㘸㑡捦敢ㄹ㤲攵㤳㠴昴扣挶㈱㠶㡦ㄳ搲昳扡㠷ㄸ㍥昲愷敦挱㠴扣㘴㈱改戳㌹攲搵ち㐹摦搳㥦㥥㈷晥㥢搲昳㠴扦㑣昶㕥㐲晡㡦搵昰㙥㐲晡㑦搴昰㡥㍦晤㉥㑣挸㜳晡㤲㝥㔷㡥㜸㍡㕦搲敦收㑦捦㌳攳㑤改㜹㐶㕣搲扦㤱㤰㥥㘷挹挵昰㝡㐲㝡㥥㌹ㄷ挳㙢晥昴晤㤸㤰㈷扤㈵晤ㅥㅣ晤㠳㤱愴敦敦㑦捦㔳挷㑤改㜹捡㔸㈶㝢㌹㈱㍤㑦㈳㡢㘱㐳㐲㝡㥥㕡ㄶ挳㝡㝦晡㕣㈶捣㠲㐹搲攷㜱挴ㄳ挲㤲㍥摦㥦㥥攷㔶㥢搲㜷搳挹搶㈶愴攷㜹㔶挹昲㐲㐲㝡㥥㝢ㄵ挳昳晥昴挵㑣挸搳愶㤲扥㠴㈳㥥㌱㤵昴愵晥昴㍣昹搸㤴㥥㈷ㅤ㘵戲㘷ㄲ搲敦愹㠶愷ㄳ搲昳攴愴㐴㍣攵㑦扦てㄳ昲扣愲愴ㅦ挴ㄱ㑦㈹㑡晡㝤晤改㜹㜶慥㈹㍤捦捡挹㘴㡦㈵愴攷㤹㍡㌱慣㑥㐸捦戳㜷㘲㜸搴㥦扥㡣〹㜹攲㑤搲て攵㠸攷摣㈴晤㌰㝦㝡㥥扥㙡㑡捦搳㔶㌲搹㠳〹改㜹㉡㑢って㈴愴攷改㉤㌱摣敦㑦㍦㤲〹て㠳㐹搲㡦攲㠸㈷愵㈴晤〱晥昴㍣扦搳㤴㥥攷㜵㘴戲扢ㄳ搲昳㕣㡦ㄸ敥㑡㐸捦昳㍦㘲㔸攵㑦㍦㡥〹㜹敡㐶搲㡦攷㠸㘷㙤㈴晤㠱晥昴㍣〱搲㤴㥥㈷㍥㘴戲摢ㄳ搲ㅦ愷㠶摢ㄲ搲昳〴㠹㐴摣敡㑦㍦㤹〹㜹㙥㐳搲ㅦ挴ㄱ㑦㙢㐸晡㈹晥昴㍣㐳搰㤴㥥㘷〶㘴戲ㅢㄳ搲昳㙣㠱ㄸ㙥㐸㐸扦㐸つ㉢晣改て㘳㐲扥昸㤷昴㠷㜳挴搷晤㤲晥〸㝦㝡扥㠴㙥㑡捦㤷捥㤲㘵㜹㐲㝡扥㥣ㄶ挳㌵〹改昹ㄲ㕢っ换晣改挳㑣挸㔷挷㤲扥㥣㈳扥㌰㤶昴ㄵ晥昴㝣㡤搹㤴㥥慦㉤㘵戲㈵〹改昹㝡㔳っ㡢ㄳ搲昳㌵愸ㄸ慥昴愷㥦挶㠴㝣昹㈸改愷㜳挴㔷㡥㤲扥捡㥦㥥㉦挲㥡搲昳挵㤷㑣㜶㘹㐲㝡扥㈰ㄳ挳㈵〹改昹㈲㑤っㄷ晢搳搷㌰㈱㕦㕦㐹晡㕡㡥㕥挲㐸搲搷昹搳昳㔵㑡㔳㝡扥㍡㤱挹捥㑦㐸捦㔷㉣㘲㔸㤴㤰晥㙤㌵㥣攷㑦摦挰㠴㝣〱㈲改ㅢ㌹攲㙢て㐹㍦换㥦㥥㑦攳㘳改戳扥挷㘸ち㥥㠷愵捦㌵ㄵ㐷㔵ㅥ㜵搴敦㔹慤戳㜷㘸㝤昰㝥敤慥昸攰昹㡦㉥㝣攵昰㝤㍥摦戴㘴挹㉢㥦㕣戸㜶搳挳攵晢㍣扢㝣昹㔳愳㤶慥晤愸㘳㜴㔹晡扤扦㡦㕥㜶㝣敥搱挷ㅦㄳ㥤扣晢昰攳て㤹㜱㘰敥昸㙤晡戵㙡搵愶捤㙥㥤搶㙣摦㈷㜴昲㌱昷㥢挷摦摣慥搶挸㜳㙥㍥搱㥢㡤㐵昰昵ㄸ㕥ち愷㠵昸摣㍢㐴㜶づ㤷㌶㤷㌰㡦㜰㉣攱㌸挲昱㠴ㄳ〸㈷ㄲ㑥〲戴㙦㤳挵㈷搴㕢㜵戹昲ㅣ㥤ぢ㍢ㄹ〹㘳换攵㜳㜵㔹敥㈹㕣换愹㠴搳〸昳〹愷ㄳ捥㈰㥣㐹㌸㡢㜰㌶〰换晤㙢㙢㉦㔷㥥搳㜳戹攷㈰㘱㙣戹㝣㙥㉦换㕤挰戵㉣㈴㥣㑢㌸㡦戰㠸㜰㍥攱〲挲㠵㠴㡢〰㔸㉥㥦戰㙦搵敡捡㙢〰㉥昷㘲㘴㡡㉤㤷慦〵㘴戹㤷攰挰扢㤴㜰ㄹ攱㜲挲ㄵ㠴㉢〹㡢〹㑢〸㔷〱戰㕣㍥挱摦慡换㤵搷っ㕣敥搵挸ㄴ㕢㉥㕦㍢挸㜲㤷攲挰㕢㐶戸㠶戰㥣㜰㉤攱㍡挲昵㠴ㄵ㠴ㅢ〰㔸㉥㕦㄰㙣搵攵捡㙢っ㉥昷㐶㘴㡡㉤㤷慦㌵㘴戹㌷攱挰扢㤹㜰ぢ攱㔶挲㙤㠴摢〹㜷㄰㔶ㄲ敥〴㘰戹㝣〱戱㔵㤷㉢慦㐹戸摣㔵挸ㄴ㕢㉥㕦㥢挸㜲敦挲㠱㜷㌷攱ㅥ挲扤㠴晢〸昷ㄳㅥ㈰㍣㐸㜸〸㠰攵㜶挵晦戶敡㜲攵㌵っ㤷晢㌰㌲挵㤶摢つ〳㔹敥㈳㌸昰ㅥ㈵慣㈶㍣㐶㜸㥣昰〴攱㐹挲㔳㠴愷〱㔸㙥て晣㙦慢㉥㔷㕥昳㜰戹捦㈰㔳㙣戹㍤㌱㤰攵㍥㡢〳㙦つ攱㌹挲昳㠴ㄷ〸㙢〹㉦ㄲ搶ㄱ㕥〲㘰戹扢攰㝦㕢㜵戹昲ㅡ㠹换㕤㡦㑣戱攵敥㠶㠱㉣㜷〳づ扣㤷〹晦㈱扣㐲㜸㤵昰ㅡ攱㜵挲ㅢ㠴㌷〱㔸㙥㍦晣㙦慢㉥㔷㕥㔳㜱戹㙦㈱㔳㙣戹晤㌱㤰攵扥㡤〳敦ㅤ挲扢㠴昷〸敦ㄳ㍥㈰㝣㐸昸㠸昰㌱〰换捤挵晦戶敡㜲攵㌵ㄸ㤷晢〹㌲挵㤶㥢㡦㠱㉣昷㔳ㅣ㜸㥦ㄱ㍥㈷㝣㐱昸㤲昰ㄵ攱㙢挲㌷㠴㙦〱㔸㙥㌱晥户㔵㤷㕢㠲〴昲挴攵㍢ㅣ挴㤶㕢㡡㠱㉣昷㝢ㅣ㜸ㅢ〹㍦㄰㝥㈴晣㐴昸㤹昰ぢ攱㔷挲㙦〰㉣㜷ㅦ晣㙦慢㉥㜷㄰ㄲ挸㜲㝦挷㐱㙣戹晢㘲㈰换晤〳〷摥㥦㠴扦〸㥢〸㝦ㄳ晥㈱晣㑢㐸㙢〷㌰〰㉣户っ挴㔶㕤敥㔰㈴㤰攵愶㈳㘱㙣戹挳挰捡㜲㕢㜱㉤慤〹ㄹ㠴〰愱つ㈱㤳攰ㄱ㠲㠴戶〰㉣㜷攴搶㕥敥㈸㕤㙥㍢㈴㡣㉤昷〰㕤㙥㝢慥愵〳㈱㡢㄰㈲㙣㐳攸㐸攸㐴攸㑣搸ㄶ㠰攵㡥摢摡换ㅤ慦换敤㠲㠴戱攵ㅥ愸换摤㡥㙢搹㥥搰㤵戰〳愱ㅢ愱㍢㘱㐷挲㑥㠴ㅥ〰㉣㜷昲搶㕥敥㐱扡摣㙣㈴㡣㉤㜷㡡㉥户㈷搷搲㡢戰㌳愱㌷㘱ㄷ挲慥㠴摤〸㝤〸㝤〱㔸敥㘱㕢㝢戹㠷敢㜲㜷㐷挲搸㜲㡦搰攵昶攳㕡昶㈰昴㈷っ㈰散㐹挸㈱攴ㄲ昲〸昹〰㉣㌷扣戵㤷㕢慥换㉤㐰挲搸㜲㉢㜴戹㠵㕣㑢ㄱ愱㤸㔰㐲㈸㈵っ㈴散㐵搸㥢戰て〰换㥤戶戵㤷㍢㕤㤷㍢〸〹㘳换慤搲攵敥换戵散㐷ㄸ㑣ㄸ㐲㈸㈳っ㈵っ㈳散㑦ㄸづ挰㜲㙢戶昶㜲㙢㜵戹㈳㤰㌰戶摣㍡㕤敥㐸慥㘵ㄴ攱〰挲㘸挲ㄸ挲㔸挲㌸挲㜸挲㠱〰㉣户㘱㙢㉦户㔱㤷㍢〱〹㘳换㥤愵换㥤挸戵㑣㈲㑣㈶ㅣ㐴㤸㐲㌸㤸㜰〸攱㔰挲㘱㠰昶㙤㐲戳ㄱ挷㤷搲摥攱㈴㡦㈰ㅣ㐹㤸㑡㜳㙢㌳〷㘶㌹㝢戰散㈷㝢ㄱ㘵〸㝣昹扥改戹㙡㔸敡っ昲愰㕦㡥㈸㌳㑦㑤㔷㌹㤳扤㌶㜹慣搲㑢ㅣ㙤慦㑤ㅥ愷昴㘲㐷摢㙢㤳挷㉢㝤愵愳户㐳攲愰㌹㐱改㉢ㅣ㙤慦㑤㥥愸昴攵㡥敥㉢摥㈷㈹㝤㤹愳攵摡㘴攸㘴搰戲攷ㄹ摣改搱㠴㙡㐲つ〰㝢㍥㐵愳㉥㜴㔱扡攷㔳搵㜰㠱㌳挸㥥㘷㈲捡㥣愶愶㐵捥㘴昷㍣㕦改昳ㅣ㙤昷㝣扡搲攷㍡摡敥昹っ愵ㄷ㍡摡敥昹㑣愵ㄷ㌸摡敥昹㉣愵捦㜱戴摤昳搹㑡㥦敤㘸扢攷㜳㐰换㥥攷㜲愷昳〸挷ㄲ㡥〳㘰捦ぢ㌴㙡扥㡢搲㍤㉦㔴挳㘹捥㈰㝢㍥ㄱ㔱收㕣㌵㥤攲㑣㜶捦攷㈹㝤戲愳敤㥥ㄷ㈹㝤㤲愳敤㥥捦㔷晡㐴㐷摢㍤㕦愰昴〹㡥戶㝢扥㔰改攳ㅤ㙤昷㝣㤱搲挷㌹摡敥昹㘲搰戲攷㌳戸搳㌳〹㘷ㄱ捥〶㘰捦㤷㘸搴㙣ㄷ愵㝢扥㔴つ戳㥣㐱昶扣㄰㔱收㌲㌵㌵㌸㤳摤昳攵㑡搷㍢摡敥昹ち愵㡦㜱戴摤昳㤵㑡捦㜴戴摤昳㘲愵敢ㅣ㙤昷扣㐴改㕡㐷摢㍤㕦愵㜴㡤愳敤㥥慦〶㉤㝢扥㤸㍢扤㠴㜰㈹攱㌲〰昶扣㔴愳愶扢㈸摤昳㌲㌵㑣㜳〶搹昳㤵㠸㌲搷愸㈹攲㑣㜶捦换㤵慥㜴戴摤昳戵㑡㔷㌸摡敥昹㍡愵换ㅤ㙤昷㝣扤搲㘱㐷摢㍤慦㔰晡㈸㐷摢㍤摦愰昴㔴㐷摢㍤摦〸㕡昶扣㥣㍢扤㤶㜰ㅤ攱㝡〰昶㝣㤳㐶ㅤ敡愲㜴捦㌷慢攱㄰㘷㤰㍤摦㠸㈸㜳㡢㥡愶㌸㤳摤昳慤㑡ㅦ攴㘸扢攷摢㤴㥥散㘸扢攷摢㤵㥥攴㘸扢攷㍢㤴㥥攸㘸扢攷㤵㑡㑦㜰戴摤昳㥤㑡ㅦ攸㘸扢攷㔵愰㘵捦㉢戹搳㍢〹慢〸㜷〱戰攷扢㌴㙡戴㡢搲㍤摦慤㠶〳㥣㐱昶㝣㉦愲捣㍤㙡ㅡ改㑣㜶捦昷㉡㍤挲搱㜶捦昷㈹㍤摣搱㜶捦昷㉢扤扦愳敤㥥ㅦ㔰㝡㤸愳敤㥥ㅦ㔴㝡愸愳敤㥥ㅦ㔲扡捣搱㜶捦て㠳㤶㍤㍦捡㥤慥㈶㍣㐶㜸ㅣ㠰㍤㍦愲㔱㠳㕣㤴敥昹㔱㌵散攳っ戲攷愷㄰㘵㔶慢㘹㉦㘷戲㝢㝥㑣改㠱㡥戶㝢㝥㕣改㔲㐷摢㍤㍦愱㜴㠹愳敤㥥㥦㔴扡搸搱㜶捦㑦㈹㕤攴㘸扢攷愷㤵㉥㜴戴摤昳㌳愰㘵捦㙢戹搳ㄷ〹敢〸㉦〱戰攷㘷㌵㉡挷㐵改㥥搷愸㘱㑦㘷㤰㍤扦㡣㈸昳㥣㥡晡㍢㤳摤昳昳㑡敦攱㘸扢攷ㄷ㤴敥攷㘸扢攷戵㑡敦敥㘸扢攷ㄷ㤵敥敢㘸扢攷㜵㑡昷㜱戴摤昳㑢㑡敦收㘸扢攷昵愰㘵捦㙦㜱愷㙦ㄳ摥㈱扣ぢ挰㥥㌷㘸㔴㉦ㄷ愵㝢㝥㔹つ㍤㥤㐱昶晣〱愲捣㝦搴搴挳㤹散㥥㕦㔱㝡㈷㐷摢㍤扦慡昴㡥㡥戶㝢㝥㑤改敥㡥戶㝢㝥㕤改㙥㡥戶㝢㝥㐳改ㅤㅣ㙤昷晣愶搲㕤ㅤ㙤昷晣ㄶ㘸搹昳ㄷ摣改㤷㠴慦〸㕦〳戰攷户㌵慡戳㡢搲㍤扦愳㠶㑥捥㈰㝢晥づ㔱收㕤㌵㙤攳㑣㜶捦敦㈹ㅤ㜲戴摤昳晢㑡㘷㌹摡敥昹〳愵㍢㌸摡敥昹㐳愵摢㍢摡敥昹㈳愵摢㌹摡敥昹㘳愵摢㍡摡敥昹ㄳ搰戲攷㕦戹搳摦〸扦ㄳ晥〰㘰捦㥦㙡㔴挰㐵改㥥㜹㡡㐹㥥㤴㘶㌸㠳散㜹ㄳ愲捣攷㙡㙡攵㑣㜶捦㕦㈸㥤敥㘸扢攷㉦㤵㌶㡥戶㝢晥㑡改㌴㐷摢㍤㝦慤昴扦㍦摡攷挲㜶捦㍣愵㈵慢昹挷搱㜶捦摦㉡晤户愳敤㥥扦〳㉤㝢㙥摤ㅥ㍢捤㈰〴〸㙤〰搸昳昷ㅡ昵扢㡢搲㍤㙦㔴挳㙦捥㈰㝢づ㈲捡晣愰愶㕦㥣挹敥㤹攷戳㘴㕤㍦㍢摡敥昹㈷愵㝦㜲戴摤昳捦㑡晦攸㘸扢攷㕦㤴晥挱搱㜶捦扦㉡扤搱搱㜶捦扦㈹晤扤愳敤㥥㝦〷㉤㝢敥挸㥤㜶㈲㜴㈶㙣ぢ挰㥥晦搰愸慦㕣㤴敥昹㑦㌵㝣改っ戲攷敤ㄱ㘵晥㔲搳攷捥㘴昷扣㐹改捦ㅣ㙤昷晣户搲㥦㍡摡敥昹ㅦ愵㍦㜱戴摤昳扦㑡㝦散㘸扢攷㌴摣扥愴㥥ㅦ㌹摡敥㤹愷摢㠴晥搰搱㜶捦改愰㘵捦搹摣㘹㑦㐲㉦挲捥〰散㤹㘷挷㈴敡ㅤㄷ愵㝢㙥慤㠶户㥤㐱昶扣㉢愲っ捦愳㐹捣㥢捥㘴昷捣㌳㙢㐲扦攱㘸扢㘷㥥㙢ㄳ晡㜵㐷摢㍤㘷㉡晤㥡愳敤㥥㍤愵㕦㜵戴摤㜳㔰改㔷ㅣ㙤昷摣㔶改晦㌸摡敥戹ㅤ㘸搹昳〰敥㜴㑦㐲づ㈱ㄷ㠰㍤户搷愸㜵㉥㑡昷摣㐱つ㉦㍡㠳散戹〰㔱㠶㈷攳㘴ㄷ㉦㌸㤳摤㜳㐸改攷ㅤ㙤昷捣ㄳ㜶攲晤㥣愳敤㥥㍢㉡扤挶搱㜶捦㍣愹㈷摥捦㍡摡敥㤹愷昹㠴㝥挶搱㜶捦㍣昱㈷昴搳㡥戶㝢敥〲㕡昶扣㌷㜷扡て㘱㄰㘱㕦〰昶扣㥤㐶㍤收愲㜴捦摢慢㘱戵㌳挸㥥㠷㈰捡㜴㔵搳㈳捥㘴昷扣㠳搲て㍢摡敥戹㥢搲て㌹摡敥戹扢搲て㍡摡敥㤹㘷〶㘵ㄷて㌸摡敥㜹㈷愵敦㜷戴摤㌳捦ㅥ㡡昷㝤㡥戶㝢捥〶㉤㝢ㅥ挵㥤ㅥ㐰ㄸ㑤ㄸ〳挰㥥㜹戲㑦愲㔶戹㈸摤㜳㉦㌵摣改っ戲攷昱㠸㌲㍣㉤㈸㌱㜷㌸㤳摤㜳㙦愵㙦㜷戴摤㌳㑦ㅤ㡡昷㙤㡥戶㝢收挹㐴愱㙦㜵戴摤㌳㑦㉦ち㝤㡢愳敤㥥晢㈸㝤戳愳敤㥥晢㉡㝤㤳愳敤㥥㜷〷㉤㝢㍥㤸㍢㍤㠴㜰㈸攱㌰〰昶摣㑦愳慥㜳㔱扡攷㍤搴㜰慤㌳挸㥥㡦㐴㤴改慦愶㙢㥣挹敥㜹㠰搲换ㅣ㙤昷捣昳㡦戲㡢愵㡥戶㝢捥㔱晡㙡㐷摢㍤昳ㅣ愵㜸㕦攵㘸扢攷㍣愵㤷㌸摡敥㤹攷㌱挵㝢戱愳敤㥥㜹戶㔱昶ㅣ攵㑥愷ㄱ愶ㄳ慡〰搸㌳㑦㍢㑡搴愵㉥㑡昷㕣愴㠶㑢㥣㐱昶㕣㡤㈸㔳慣愶㡢㥣挹敥戹㐴改ぢㅤ㙤昷㕣慡昴〵㡥戶㝢ㅥ愸昴昹㡥戶㝢摥㑢改㐵㡥戶㝢摥㕢改昳ㅣ㙤昷捣㤳愱戲晡㜳ㅤ㙤昷㍣〸戴散戹㤱㍢㥤㐵㤸㑤㤸〳挰㥥㜹敥㔲愲捥㜲㔱扡攷晤搴㜰愶㌳挸㥥㡦㐵㤴攱㔹㑥㠹㌹摤㤹散㥥㠷㈸㍤摦搱㜶捦㍣ㄳ㉡摥愷㌹摡敥㜹愸搲愷㍡摡敥㤹㘷㑢挵晢ㄴ㐷摢㍤昳晣愹搰㈷㍢摡敥㤹㘷㔴㠵㍥挹搱㜶捦㈳㐰换㥥㑦攵㑥㑦㈳捣㈷㥣づ挰㥥㐷㙡搴戱㉥㑡昷㍣㑡つ昳㥣㐱昶㝣ㄶ愲捣〱㙡㥡攳㑣㜶捦愳㤵㥥敤㘸扢攷㌱㑡捦㜲戴摤昳㔸愵ㅢㅤ㙤昷捣㔳慥戲㡢〶㐷摢㍤㡦㔷扡摥搱㜶捦㍣㉤㉢摥挷㌸摡敥㜹〲㘸搹昳昹摣改〵㠴ぢ〹ㄷ〱戰㘷㥥㐵㤵愸㙡ㄷ愵㝢收㤹㔵㌱ㅣ敤っ戲攷㑢ㄱ㘵㜸扥㔵㑣㔵捥㘴昷㝣㤰搲搳ㅤ㙤昷㍣㐵改㘹㡥戶㝢㍥㔸改愸愳敤㥥て㔱㍡攲㘸扢攷㐳㤵慥㜴戴摤昳㘱㑡㔷㌸㕡昶㥣㜱㌸攸摥愹扥㐴㌷昱挳ㄸ愵㌰㌵ㄳㅢ挳㡤晣㔸挶㘰つ扦扦㔷扥换㌷㔰㌳㜱㝡摤㥣摡㙤昰ㄵ搰昵攱㡡挶㝥㌱㥦㡥㌱㈶收摢㈱㐶㐹㑣搷戲扡㥡㤹攱晡㜰㜹㜵攴晦敢散㕣㠰慦㉡慢㈸捥㘷㈲㝥㤰㐱㈸㘵㔳㌹㠲㤳㌵㤱愵㡤搵㔴㈶㤹搶愴㐴㌹㤹愳㌹㐵愳㤲㡦㠰戲㜸ㄹ昶搲㜴搲㌱愷捣㔱愷㥡㐴㕥〲㈲昲㝥扦摦愰㠸㡡㡦ㄴ㝣愵㘵昸挸攸㠵㕡㘶慤戵㌶㝢㜳晥敤㝦ㅥ敡捥挰慣戵捦敦敥㙦㜱敦㌹㜷㝦㥣慢晣㠹昴摦摢戴捦㝦ㅥㄱ㡦㍢摢扣戹摤愵摦㝦て散〱昵㑦㤵㤶㝤〶て㉣㝣㐲扤〹敦ㄹㅦ㘵慦㤲㉤扣〹捥㤷慡㡥攳扢㉡㈲㤴㙣ㄹ散挴捤㈰昶ㄳㄱ㑡戶昰昶戹㝡㡣〷挱昳愰搴㔰戲攵ㅣ㄰晡㙦散㈶㜰㤵慦㌹㍦ㄱ㡥㡦㔲㐳挹㤶愱㑥㑣㈲㉦㈲㤴愵ㅡ收挴㘴㄰㤶㉡㤴愵ㅡ敥挴㉤㈰㉣㔵㈸㑢㜵ㄱ〸愵㥡挲㔵㉥㜶㝥㉡㥣㘲搴㔰戲攵摢㑥㑣㈳㡦㕡愹愱㉣搵㔸㈷㙥〵㘱愹㐲㔹慡㑢㥣㤸づ挲㔲㠵戲㔴摦〳愱㔴户㜱ㄵ摥捤搵㙢㍢〳㑥㌱㙡㈸搹挲㕢扤㈲㙥㈷㡦㕡愹愱㉣搵㤵㑥捣〴㘱愹㐲㔹慡慢㥣㤸〵挲㔲㠵戲㔴㍦〶愱㔴戳戹ち敦户㙡捤㌹㜰㡡㔱㐳挹ㄶ摥㡣ㄵ㌱㤷㍣㙡愵㠶戲㔴㌷㌸㌱て㠴愵ち㘵愹㙥㜴㘲㍥〸㑢ㄵ捡㔲晤〲㠴㔲㉤攰㉡ㄳ㥣㕦〸愷ㄸ㌵㤴㙣攱敤㔲愵㕡㐴ㅥ戵㔲㐳㔹慡㐹㑥㉣〶㘱愹㐲㔹㉡摥㘸㔵㡦㈵㈰㉣㔵㈸㑢㌵ㄵ㠴㔲㉤攵㉡戳㥣㕦〶愷ㄸ㌵㤴㙣攱つ㑤㜵㕣㑥ㅥ戵㔲㐳㔹慡㌹㑥慣〰㘱愹㐲㔹㉡摥ち㔵㡦㤵㈰㉣㔵㈸㑢戵〰㠴㔲慤攲㉡㉢㥣㕦つ愷ㄸ㌵㤴㙣攱㉤㐷㜵㕣㐳ㅥ戵㔲㐳㔹慡㔵㑥慣〵㘱愹㐲㔹㉡摥慣㔴㡦㜵㈰㉣㔵㈸㑢戵づ㠴㔲慤攷㉡㕢㥣摦〰愷ㄸ㌵㤴㙣戹换㠹㡤攴㔱㉢㌵㤴愵摡敡挴㈶㄰㤶㉡㤴愵攲敤㐴愵摡っ挲㔲㠵戲㔴摢㐰㈸搵ㅤ㕣㘵扢昳㜷挲㈹㐶つ㈵㕢㜶㌸戱㠵㍣㙡愵㠶戲㔴㡦㌸㜱ㄷ〸㑢ㄵ捡㔲昱㠶㥦㔲㙤〵㘱愹㐲㔹慡㈷㐰㈸搵摤㕣㘵愷昳昷挰㈹㐶つ㈵㕢㥥㜱攲㕥昲愸㤵ㅡ捡㔲㍤敢挴㌶㄰㤶㉡㤴愵㝡捥㠹晢㐰㔸慡㔰㤶敡〵㄰㑡㜵㍦㔷搹敤晣〳㜰㡡㔱㐳挹㤶ㄷ㥤㜸㤰㍣㙡愵㠶戲㔴㉦㌹昱㙢㄰㤶㉡㤴愵㝡搹㠹㠷㐰㔸慡㔰㤶敡ㄵ㄰㑡昵㌰㔷搹ㅦ扦改戵摤づ愱ㄸ㌵㤴㙣改敡挴づ昲愸㤵ㅡ捡㔲ㅤ攰挴㈳㄰㤶㉡㤴愵敡收挴愳㄰㤶㉡㤴愵敡㡥〳㑡昵ㄸ㐴改敤晣攳㄰㡡㔱㐳挹㤶㠳㥤㜸㠲㍣㙡愵㠶戲㔴㠷㌸昱ㅢ〸㑢ㄵ捡㔲昵㜱攲㐹〸㑢ㄵ捡㔲ㅤ㡡〳㑡昵ㄴ㐴㌹摣昹摦㐲昰㔱㙡㈸搹搲搷㠹摦㤱ㄷㄱ捡㔲昵㜳攲㘹〸㑢ㄵ捡㔲ㅤ攱挴敦㈱㉣㔵㈸㑢㜵㈴づ㈸搵㑥㠸昲㕥攷㥦㠱㔰㡣ㅡ㑡戶昰ㄶ㡣摥攳㘷挹愳㔶㙡㈸㑢㜵戴ㄳ捦㐱㔸慡㔰㤶敡ㄸ㈷㥥㠷戰㔴愱㉣搵戱㌸愰㔴㝦㠰㈸挷㌹晦〲㠴㘲搴㔰戲攵㘳㑥晣㤱㍣㙡愵㠶戲㔴挷㍢戱ぢ挲㔲㠵戲㔴〳㥣昸ㄳ㠴愵ち㘵愹㍥㠱〳㑡昵㘷㠸㜲㡡昳㝦㠱㔰㡣ㅡ㑡戶っ㜴攲慦攴㔱㉢㌵㤴愵晡㡣ㄳ㝦㠳戰㔴愱㉣搵㈰㈷㜶㐳㔸慡㔰㤶敡㔴ㅣ㔰慡ㄷ㈱捡㤹捥扦〴愱ㄸ㌵㤴㙣攱㡤〶扤㠳㉦㤳㐷慤搴㔰㤶敡㉣㈷晥づ㘱愹㐲㔹㉡摥愲㔰㡦㝦㐰㔸慡㔰㤶㙡㌰づ㈸搵㉢㄰攵㍣攷晦〹愱ㄸ㌵㤴㙣㌹摦㠹㔷挹愳㔶㙡㈸㑢㜵㠱ㄳ晦㠲戰㔴愱㉣搵㠵㑥㜴挱㑦㉡戰㔴愱㉣搵㌰㄰㑡㔵㐰㤴㤱捥敦挷㥦㙣愰㌵㐳挹㤶㔱㑥扣㡥扣㠸㔰㤶㙡戴ㄳ晢㠳戰㔴愱㉣搵ㄸ㈷扡㠲戰㔴愱㉣搵㔸㄰㑡㜵〰㔷戹捣昹㙥㜰㡡㔱㐳挹㤶ㅦ㍡㜱㈰㜹搴㑡つ㘵愹㉥㜷愲㠲戰㔴愱㉣搵ㄵ㑥㜴〷㘱愹㐲㔹慡㉢㐱㈸㔵て慥昲㔳攷㕦て愷ㄸ㌵㤴㙣戹搶㠹㠳挸愳㔶㙡㈸㑢昵㌳㈷摥〰挲㔲㠵戲㔴搷㌹搱ㄳ㠴愵ち㘵愹㙥〰愱㔴扤㐰㜴扤〹㙥ㅦ晥㤲挶攵晦捦晦㌱晦㡤晣挳㡣挳㌲㕣慡昶愶扢搹摤挱㜴攳摤ㅤ㐲㌷〱㡥慢搵㍥㜰晥㈸ㄳ㥤㜹ㄳ㤹㐹敥摥㑣㌷搹摤愱㜴户戸㝢ぢ摤ㄴ戸摣㙤慡㌳㙦㈵㌳捤摤摢攸㙥㜵昷㜶扡改敥づ愳扢つ㉥㜷㥢攱捣攱㘴㙥㜷搷㤷㙥愶扢㝥㜴戳摣ㅤ㐱㌷ㅢ㉥㜷㥢攳捣㍢挸捣㜵㜷㈴摤㍣㜷敦愴㥢敦敥㕤㜴ぢ攰㜲户㠵捥扣㥢捣㈲㜷晤改ㄶ扢㝢て摤ㄲ㜷㐷搱㉤㠵敢搰㡤愶㉣㜳收㝤㘴㤶扢㍢㥡㙥㠵扢㘳攸㔶扡㝢㍦摤㉡戸づ摤昸扥㤶搵捥ㅣ㑢㘶㡤扢て搰慤㜵昷㐱扡㜵敥㍥㐴户ㅥ㉥㜷摢攰捣㠷挹㙣㜴昷ㄱ扡㑤敥㍥㑡户搹摤㜱㜴㜷挰攵㙥㜷㍡㜳㍣㤹㉤敥〶搰㜱㍦慣㜳昹攳㜴㕢摤㥤㐰㜷㌷㕣敥㜶㡦㌳㈷㤲戹搷摤㐹㜴摢摣㝤㤲敥㍥㜷㥦愲扢ㅦ㉥㜷㝢挰㤹㑦㤳㜹搰摤挹㜴摣㝦㉡摢㈹㜴て戹ㅢ㐸昷㌰㕣敥戶摤㤹㐱㘴㜶戸晢㉣ㅤ昷㡤敡昶㌹扡㐷摤㥤㑡昷ㄸ㕣敥昶戸㌳㥦㈷挳㍤愰㥥㝦ㅡㅤ昷㝢㜲㕦愰㝢搲摤改㜴㑦挱攵㙥摣捦改ㄹ㘷㤰攱摥㑤敥㑣扡愷摤㝤㤱㡥㝢㌲ㅤ㍢㡢㙥㈷㕣敥挶㝤㤸㤸㉦㤱攱㥥㑢敥换㜴摣㕦挹つ愶㝢摥摤㔷攸戴㠳挲〹摢昱ㄳ㠹晢㈷㍤攳㙣㌲摣㉢挹㥤㐳户换摤戹㜴摣〳改搸㄰㍡敤㝣㔲㌷敥㝢挴㥣㐷㠶㝢ㅣ戹昳改戸㥦㤱扢㠰㙥户扢ぢ改戴㘳㐹摤戸㕦搱㌳㠶㤲攱摥㐴㙥ㄸㅤ昷㈱㜲挳改戸攷㤰晢㍡㥤㜶ㅡ愹ㅢ昷ㄹ㘲㉥㈲昳慡扢㙦搲㜱晦愰㘳摦愲攳㕥㐱㙥〴㥤㜶〸愹ㅢ昷〷㘲㐶㤱攱㕥㐰㙥㌴ㅤ攷扥摣ㄸ㍡捥㜸戹㡢改㌴搹㔳㌷捥㜵㌱㘳挹㜰㠶换㕤㐲挷㜹㉤昷ㅤ㍡捥㘶戹敦搲㘹㈲愷㙥㥣挷㘲扥㑦㠶戳㔷敥〷㜴㥣戳㜲㤷搲㜱愶捡㕤㐶挷㐹㥡捦㌷つ㍥慥㜱㌹づ晢愳㘸〰愶慡〶㘱慡㙡㈰戲㝡挵㥥〵戸㐸㉦ㅦ㡣㐵戳㌰㍤㐹㌳㌱㔵㌵ㅢ㔳㔵㌳㤲搵ㅦ㌵ㄶ㈸㥡㡡㠹搵㜴㑣㔵㑤挹㔴搵戴㘴昵慡㘶㕦捤挷挴昶摤㠳㜴㝣㤹㌴㉦ㄳ慢戹挹敡搵捤扥㥡㤴㠹搵挴㑣㔵㑤捥㔴搵〴㘵昵㥡㘶㕦捤捣挴昶敦㌴慦㘶㘸㘲㡦㜲昶㈷捤扥㥡㥥㠹搵ㄴ㑤㔵㑤搳㔴搵㔴㘵昵摡㘶㕦捤搱挴㙡㥥愶慡收㙡慡㙡扥戲㝡㕤戳慦㈶㙡㘲㌵㔹㔳㔵ㄳ㌶㔵㌵㘹㔹扤扥搹㔷戳㌵戱㥡戱愹慡㔹㥢慡㈷散㘹㔷㙦㙣昶搵㤴㑤慣愶㙤慡㙡敡愶慡愶㉦慢㍦㙦昶搵扣㑤慣收㙥慡㙡晥愶敡㐰捦晢换㘶摦㐱㕥敤昰㐱愱〹㥣㍡㘸ㄲ愷慡㈶㌲慢扦㙡昶搵っ㑥慣㘶㜱慡㙡㈶愷敡改㥥㙣㕣戳敦ㄹ㕥敤㤰㔷㔳㌹㜵搰㜴㑥㔵㑤㘹㔶挷㌷晢㙡㉥㈷㔶昳㌹㔵㌵愷㔳㔵昳㥡搵㠹捤扥㘷㜷㥡㔷㤳㍡㜵㌸户㔳㜶㠸㔷㈷㌷晢㙡㔶愷づ㥡搹愹慡搹㥤慡㥡攱慣㑥㘹昶ㅤ敡慢㜵㜸㝤㌵扤㔳㠷攱㥤戲㥡收㘴愷㌵晢㙡㝥愷づ㥡攳愹㙡昳ㅣㅤ㍡㘴搰㕣㈷㍢扤搹㜷㔴愷ㄹ㌴搱㔳摦㌱㥤戲㥡昰㘴㘷㌴晢㙡愶愷づ㥡敤愹慡ㄹ㥦慡㥡昵慣捥㙣昶搵㜴㑦慣愶㝣慡㕥摡㘹㕥㑤㝤戲戳ㅢ㝤㝢昹㑢搵㡢攳㥡摦㤳搶㌹㄰昸㘹㤲㥣慥昲㜳捤㜳㉡捡捦㌳㝦戵晢昹收慦㜱扦挰㍣愷㠷昸㠵收昹愹㉦扦挸㍣㍦慤攵ㄷ㥢攷愷慣晣ㄲ昳晣㜴㤴㕦㙡㥥㥦㙡昲换捣昳搳㐸㝥戹㜹㝥㡡挸慦㌰捦慢㕦㝥愵㜹㕥戵昲慢捣昳㙡㤳㕦㙤㥥㔷㠹晣ㅡ昳㍣扢攵搷㥡攷㔹㈹扦捥㍣捦㈶昹昵收㜹ㄶ挸㙦㌰捦㜷㑦㝥愳㜹扥敡昲㥢攴扢昲㘵㝥㡤敦搰㑦ㅢ㌹攴愴慦㡥收ㄷ搳昸户㌳扡ㅣ㌴晣挴㔱㈳㐶㝥挳扥㍢ㅦ搱㔵摦㤶攷㙦搳㝢ㄳ敦摦〱敤㙥㈵晥摥搳㘴㝣慤摥㘳捦㈱㝥て晦扦㝥愷摥つ㝦ㄲ晥挲て㘸㍡散戵扦㔶户慦搴昷㡤摡昳㝤晡㘶扣㌲摤敤㐶搱㕥㘹㜷㡡㜸㉥昲㠵慢㝢て㌴愴㌱㍣㍦摢ㄸ㥥戳㙤っ捦攳㌶㠶攷㜶ㅢ挳昳扤㡤攱㌵搰挶昰扡㘸㘳㜸慤戴㌱扣㝥摡ㄸ㕥㔳㙤っ慦戳㌶㠶搷㕥ㅢ挳敢戱㡤攱㌵摡挶昰扡㙤㘳㜸㉤户㌱扣扥摢ㄸ㕥昳㙤っ㍦〷摡ㄸ㝥㌶戴㌱晣扣㘸㘱㝡昲㜲攰摦戳昰㜳搶昸搸㌵愰挷扦〱昱捣戲㥤</t>
  </si>
  <si>
    <t>㜸〱捣㝤〷㝣ㄴ搵昷㝤㕥㐲㤶捣ㄲ挸㠲愸㈸㈰㐱㐰㍡愶ㄷ戰㄰〸㔵㥡㠴㈲㈸攰㘶戳ぢ挱ㄴ㐸〲〲愲愲搸ㅢ㈰㌶挴㡡㠰㡡ㅤㄱ㉣㈰ㄱ慣㔸戱㔷㥡ㄵ扢〸㠸㤵晦㌹㜷摥摢捣㤶㐰昴晦换攷昳㠵散挹扣㜳敦㝤昷捤㍤㌳㥢摤搹㍢㐹㡣㡡㠹㠹㌹㠸㝦晣捥㝦つ戸搱慡㘰㜶㘵㤵扦戴㐷摦昲㤲ㄲ扦慦慡戸扣慣戲㐷㕥㐵㠵㜷昶㤰攲捡慡㌸㌸戸㈶ㄵ挳㕥ㄹ㍦愹戲㜸㡥㍦㘱搲㑣㝦㐵㈵㥣攲㘳㘲ㄲㄲ慣㔸搸㡦搱て㡦ㄹ㔸㡣戲ㅡ㄰攰ㄵ㘳戹〸つ〹〹〴㡢攰㈶㌴㈲㈴ㄲㅡㄳ㥡㄰㤲〸ㅥ㐲㔳㐲㌳挲ㄱ㠴收㠴㈳〹㐷ㄱ㡥㈶戴㈰㌰扦㜵㉣愱㈵㈰戱ㄵ㘰㔴摦㍥挳ぢ愷㘲㙦ち慡捡㉢晣摤㤲挷搸㙢㍥㌹㌵戵㐷㙡㡦㡣散搴慣ㅥ㈹摤㤲晢捥㈸愹㥡㔱攱㍦戹捣㍦愳慡挲㕢搲㉤㜹挴㡣挲㤲㘲摦㘹晥搹愳捡捦昱㤷㥤散㉦㑣㐹㉦昴㘶攴愴㘶㘴㘶〶㜲㜳㜳ㄲ㕢㘳收㘱㝤晢㡣愸昰〷㉡晦慦收㍣㡥㜳づ敦摢愷挷㌰㝦搵晦搵㥣㙤㌰㈷愶捣㉦㉦昵ㄶ㤷晤ㅦ㑤ㅡ㑦㑤搳昳晤扥㘲㡡敦昷㔷ㄴ㤷㑤敥㠱㘵㠷ㄴㅡ愳散ㅥ晤㔱㜱㥦户戲慡慦扦愴㘴愴㍦㐰摤ㄳ㑢㔹㌳㝦㠵扦捣攷慦㙣㔲摡㙦㤶捦㕦愲捤㤵〹愵㘳扣ㄵ挳扣愵晥〶摣㐸㉡戵㜵ㅢ㔴攴㉦慢㉡慥㥡摤戸㜴㜴愵㝦愴户㙣戲㥦㉥昱愵〳㘶ㄴㄷ㌵㘸愰ㅡ㌴㠸㠹敢ㄸ㙤㌱愲㑤㡦晥ㄵ扥扥㔳扣ㄵ㔵㌲愲㙡愹搱㝣ㅤ㐷㠸㉣㍣㘴㔹㍣㡡㤲挳愲㈸㔳㐱㜱改㘹晥㡡㌲㝦〹㤳㔰扣慥㘱㑥㔲ㄳ扢昴挱攲㤸扤愱㌰慡㤱㍥摦戸㉢捣㘲㈵ㄳ摡〲㕣挷〳㍡昷ㅤ㕤㌰㙡㜸㜲晥昰攴㍥㜹挳〶づ㑦敥㍢㝣㘸昲㠰㝥晤㤲㑦㑣敥㌴戲晤㠹㠵摥戲㈹攵㥤㤳㌷慤㑢敥㥢㙡戵㘳㘰㝢㠰㙡昰〹捥㙡攷挴㍣戳㘲㈷㜹㘳㈷ㄵ挶㑥昲挵㑥㉡㡡㥤攴㡦㥤ㄴ㠸㥤㌴㌹㜶搲㤴搸㐹挵戱㤳愶挶㑥㍡〷㍥收㕦㐲挳㠶戱晡㕦㡢昷㥡昸〶㈶㙥ㄹ戴敥戳㈷㥦ㅡ晤㐵愷摥㡡㈷戲㥣搱㈷㘰挳敡〸㜰㜵〲㜴て㕢㘸㐱㍦㝢愱㤱㉢㑤敢㤹搶搳敡捣攰㉥〰愵摥挳㘲戹攰㈱搹晢㙥ㅦㄳ㥦㍣攴慥戴愳㘲摥㉥㕢摤㔰昱搹㐲㌲㜵愳㜳㜷㠰慢〷愰捥㈵㐹戳㑥㘴㘰ち㐰愹㌷㜵㤶昸㍤挷散㙡收㍥搸㘷改挴㤷㜶㑥摣戹㈱㐷昱改㐸戲愴搱㌹ㅤ攰捡〰搴㝤㝦㔲㝢㘶昷戴㌲ㄹ㥣〵㔰敡ㄵ㥤愹戴㐹㝡攳㜳㍥捣ㅤ戲愴㘳摥搲愱〷昶昴㔴㍣昶㈵㔳づ㥤㜳〱慥㥥㠰㙥㘱㤵慢㔵攲戴㥥㔹㍤慤㕥㡣㍤〹愰搴㘶㥤攸攷㤴搷ㄲ㑦㐸戳晡㍤㝡挶㙢换摥㈹捥搸慡昸扣㉡㠹㑥愱昳愹〰㔷㙦㐰摤㜷㈹慤㘷㝡㑦㉢㡦挱㝤〰㑡㙤搰㤹㌲㜶㥦㕡昴摢晣㑦㠶㍤昲㔸挷昹扢扢㙦㝢㐰昱挹㕢㌲攵搳戹ㅦ挰搵ㅦ昰㉦㜶㈹愳愷㌵㠰戱〳〱㑡慤搳㠹㈶敥㉦晥㜲昷挱敦㠷㙤攸㤰昸㐱搷昳晦敡慤昸〳㐲ㄲつ愶昳㘹〰搷㄰㐰摤㜷㈹㤵㐷摤㔰〶て〳㈸昵㤸捥㌴晦挷晥搹㕢搶㤵っ摤搰㙢㡥搵㝡㝢扡㕢昱㕣㤱㑣㈳攸㝣㍡挰㌵ㄲ愰㡦扡㔱挳㐷攵つ〹㍤ぢ㤳㘷㈵愷愶㙣㝡扣㜳㜲㜷㥣㠵㍤㌳㝢㕡〵っㅣ〵㔰敡〱㥤攵挸摣扥挹ㄹ扤户昴摥搸㙤敢ぢ换㤲㉡慡ㄵ㝦捣㐹㤶㌱㜴ㅥぢ㜰㥤〱愸晢晥愴㌱搳㌸〶㡦〷㈸戵㐲㘷㕡愵㌶愴㙣㝦晥慥摥㑦敤㝣㝦攵愷㔵攳慥㔲晣㔹㉡㤹捥愲昳〴㠰㙢㈲愰捥ㄲ㐹攱㈶㌱昶㙣㠰㔲㜷敡㐴㡢愶捥捥摤攳换捦㕦㔰昵改昳㔵㌷㉤ㅡ愷昸昳㕡ㄲㄵ搲搹〷㜰ㄵ〱敡㥣㐸㥥ㄷ晣㡣つ〰㤴㕡愲ㄳ敤㙢㌳㜴㑤敢㍦扡つ㕡摢昲㥢捦㕦㙡搵㙤㡢攲㙢〲㐹㌴㠵捥挵〰搷㔴㐰㤷戰昳攸㄰捦㐰ㄶ㥦散慣ㄲ㠰㔲㡢㜵㥡㥦㤳扥敥晥捣敦㝤㑥㕢㤸戲攴昲敤ㄳ㕡摤愳昸慡㐳搲㤴搱戹ㅣ攰㥡〶昸㌷ㄲ攱攰㥥捥攰ち㠰㔲搷敡㑣昳㠶㙥㙤昴敥扤て收摦㤶昹昲昴㡢戶㍥戳㔶昱愵㡤㘴慡愲昳っ㠰㙢㈶愰敥㤹㔲㝢㈲搳戹っ㥥〵㔰敡㜲㥤㘹挰㌲捦㠳捦㈴㥤㤵扦攰㜶㔷昷户㡥摡昸㤵攲敢㈷挹㌴㠷捥攷〱㕣㜳〱㜵搶㈸㤵㑦㐱攷㌳昶〲㠰㔲ㄷ改㐴捤㍦扥㜱捡戸晤㈷攵慤晦昴搱昳㜲㔷挶㝦愶昸ㅡ㑤ㄲ捤愳昳㐵〰搷挵㠰㝦㤱〸㝢㌴㥦戱㤷〰㤴㍡㑦㈷晡慡搹㡦敢㔶摤㌶㍣㝦昹摣改㥤㙥㥥㕤㝡㠷攲敢㐰㐹㜴ㄹ㥤㉦〷戸慥〰搴晤㘰㐸戵慥㘴攴㔵〰愵㘶攸㌴㡦ㅤ㌳㘱攷昷㌷敤ㅤ㜰昷晣㕢慥㤸戵改戲㡤㡡慦㌴㈵捤㌵㜴扥ㄶ攰扡づ昰㉦昶〷捦愸ぢㄸ扢㄰愰㔴戹㑥戴㘹搲慣捣挷慥戹㜴搰㌳㉢㥥摤摤㘶㔵㝣㍦挵㔷戳㤲攸㝡㍡㉦〶戸㙥〰搴㌹㤱㍣㜵摦挸搸㥢〰㑡ㄵ敢㐴敢㕣慢㤶㥤昹挳昶扣昹㝢㝣挹㈳挶㑥㑥㔳㝣挵㉣㠹㙥愱昳ㄲ㠰敢㔶挰扦㌹攸㜰㉣㉣㘵昰㙤〰愵㝣㍡搳晣昱㉢㔴收扤㜷收摦戸㜵晤摡㡦㥥搸㕤愸㕡挰㉣㤹敥愰昳㥤〰搷㕤㠰㝦㤳〹挵扢㥢挱换〰㑡㑤搰㤹ㅡ户㔸戴攱㡥ㅢ扤㐳ㅥ㕡晥攷攸㥦愶㜶㤸愱昸摡㕦㌲㉤愷昳ち㠰㙢㈵愰捥挵㤳愷敦㝢ㄹ㝢ㅦ㐰愹戱㍡搱㌵㜷㕣愸㑥㝣戵昵愰换〷摣扢㘱挳晣㈷敥㔶挷挲㉣㠹㔶搱昹〱㠰敢㐱挰扦搹㈵㍣㝤㍦挴攰㠷〱㑡㥤慥㌳晤戱晥攸摣攱晢ㄳ昲敥敥戳㜴攷ㄵㄵ搹摢ㄴ摦挴㐸愶㐷改晣ㄸ挰戵ㅡ㔰攷㕤㤲㥦ㄳ㡦㌳㜶つ㐰愹搳㜴愲㡤㥢扢戴捥㝣攷攵〱㜷摥戰扤挱户㕤ㅥ㌸㌹㜱㉤捣愷敢ㄷ愳昹ㄵ摥㜳昱㡡扥收捤㐲㕡㡦ㄴ晥㍦晣扢㈴扣㐹ち㘴〶戲〳愹愹㐵㤹㈹摥㜴㙦㝣㌲愶慤敢㙢㜳㥥换㠹㠱戱挵㘵㐵攵攷捡㡢昵挴㐰晦攲㤲㉡㝦㠵っ㤲〲昸㘶扦攱㤰㜱攳㐰扦㔹㜸愷收戳㕦搷㌷て昴昵㔷㔴攱ㅤ㑥搵散㥡ㄷ晢慤晡㜸㉢晤㌵挳慥㝡敥㍥攵㌳捡㡡㉡㕢㐶㌷ㄶ㔴㜹慢晣挷㠶摢㙡㈶㠹〸㉢挰扢ㅦ㝦愵㉣改戸昰戰㌱摥㤲ㄹ晥扣㔹挵戶戹㜵㤸ㄹ敦㠳捡ぢ㙢户昶慦昰㑦て㕡㈳㔶㤴㠷㌷攷㌳㘵敥㠸扤戴㑤昶扡㤲晢㑥㈹慦昴㤷挹昲扡㤶㡥㈸昶㥤攳慦㈸昰昳慤扤扦㐸㜶昵㐸㥡昴㥢戱慥挳换戰愳㜸㝢㔵㜴扣㤳㘵愱晤㘵㐵晥㈲慣㜷ㅡ慡㍣㝢㤴户戰挴㝦㔴㠸㡢㥤ㄳ㠶㘳㐲攸晥攵扥ㄹ㤵㝤换换慡㉡捡㑢㐲㉤㜹㐵㌳扤㜸〳㔸㌴戴扣挸摦㐰晥挵搸愸㘲攲攲㤴㡡改ㄴ敤㥤ㄴ攷慥攴㝢㉤挷㐱挲㜷㜴㠷㜶㜶ㅣ㐴㜴㡥晡ㅥ㉤㌸㌳㌶ㅣ〷ㄹ晤㍢ㅦ㜲㈵捥㠳㤰摥㈹㠷昴㡥㜲㤰㌲愸㐵攸㠹搷㘳㈴昴㠱づ㈵㝥㥥㤵戱敤㙢㥦戲收戸㍣捣㑡ㅤ慡昰㑡づ扤て㔱㌴㤹㌶㜸散搵慦㜳㙣散ㄱ㝡敦晢捤挴摢晣㠱摥戲愲ㄲ㝦挵㈱慦㐳㈹慥挸㕡㐷㜸㤲昰ㄴ攱㘹挲㌳㠰昸㝣㍣挷搵㕡搱〶昰㔰戳搴散昸㜳㡢㡢慡愶戸愶昸㡢㈷㑦愹〲㠷敢㔷〹〹㉣㜷㠶㝥㍣ㅦㅢㄳ昳㠵挲挰摡㐰㜸㤶戰ㄱ攰㜶挷戸慡昱㍤挶攵戶㥥攳户㑤㠰㈳〶㝢㜱ㄵ挰㥢㕣攴㑦㐶愵㘷ㄶ㔷㙥扥愷摣ㅤㄳ摦ㄶ愶㝦㝦戵〱㠹㘳㉣戹戸㠱慢㑦㤵昱愵戸㠶㔲ㄹㄷㄷ慤㈲〳扤㤵㔳慡㜸㌲ㅥ摡挸昹㌶ㄳ㥥〷㈴扥〰ㄸ㌶搰㕦㠲㔳昹晦敡挲㔵㝣㍢捣㜹搸ぢ㈴㝣昵㜹㔴㘹挱散㌲摦㤴㡡昲㌲㕣㍥捣昷㔶㜹昳㝣戸ち㔴愹扣慥搲㈱攵㝤㘷㔴戹㑡〷ㄶ攳㕢㘲改㐸晦㌴扦户慡㉦㥥慡慢ㅡ㤷づ挱ㄵ㈴㜹㉥ㅤ㔴㌴㉢扥搴扥昸㤳敦慦昴㔹扣㑡㌴〸㑦㑤戳㕣搸挲㜳㙤㘲㈹㥦㙣晣戳慡㌸㜵挳搲ㄱ㕥㕣㘵慡戲攰搴㔵愲散㉤㐶㌶ㄶ捥㐴扢昵〸㌳㜸㘴搳㌱㑢㈳㈱散㤹㘲㜸昴攰愷㈸㝥㈶㌷搰ㄸ㝥ㄶ㡤慥㉡㉥愹散愱换摢㈳扦ㅣ㔷ㄱ晤㜲〱㤵㘵㜷戹㜰㤰戹づ㈹㔶昸挹捥换㑣挳㝤㠵昶戴㔸捡㠰㡡昲ㄹ搳㡥挳㕣晦㔷昳㜰慥ㄸ敢㐵挰㥤扦慣敡搵攱昶㐷づ敡敦ㄷ攲㌴㤲㝦搶昱昴愸〶㜰㠸㙦昲捦㝡〵摦摣㠷戲挵户㠷㐷搴㘷摢㕡慥㠸挵挳㍦戱ㄴ㝢㍢慡挲㉦㤷昸ㄲ㘴㌰㝢㥡扦㜱改搸昲㡡㜳ち换换捦愱昸㑤㘴㔴㌹挵敦慦攲㜵戳㐶晡㌲㈱户㤵㔲㜱㜱㈱搷扥ㅣㄷ搸摡㘰㝥搷敢㠰搶愳捡㡢捡㉢㤳昱㤵㔷㌱㝤㐶昱㑣㙣攰捣ㅤ㔵攱㉤昴㤶㑣㈹㜷扤〱㤷㌸晣㤴㜱扤㠹㡤敥㜹搳㌶慦㉡㉢㉡昶昹㤳晢攰㍤㝥挱搰扥挹㘵攵挹挳昱捡愳挴㥦摣户〲㤷换扤㈵挹㝤扣㈵㈵㍤㘶㤵㔴捥㔲㈹㈸ㄱ㉦㘷㕤㌰戴攰晣㤷㡦换ㅥ㜴搵扢〳㝥昸愱昷攸扤敡㐴㙤㠸戸愲㜶〲㤲㈴攳㘱扤㑤㜸㠷昰㉥攱㍤挲晢〰搵ㄹ愱㝣㔲ㅢ㠶〱ㅦ㌵㑦㑤ㅦ搲攷㈳挲挷〰㍣㌵㠹㑣㜸㘶晡㤴ㅣ㥦㤹摣㌱慡㈳扥昱㤹挸摡㐶搸づ㔰㥤〱㍣㘷㘳慣ㅤ㠰㕡㠵敦㐴㡦㙡〰㤲搷〸晦㌹〸户㜵〸㥢敡〲て㡡㙦戱搸ㄶ换㘹戱㤴敡㈸㑣ㄳ戵㌸㐷㙡㐳挴㐵挰㙥〸㑢㘶晣昷㠴ㅦ〸㍦ㄲ㝥㈲晣っ㔰㐹〸㘵㜱捣昳㜶ㄳㅣ㐵慤攵㈹㜴て㝤㝥㈵散〵㌸㡡戳㥦㥣㉥㑥㜷㙣㑢㜱づ㤰晣ㅤ愰㑥〴搸挵昹〳㕢戵ㄶ愷〷〳慡〱㐸㕥㔳㥣扦㐱戸慤㐳搸㔴ち㍣愲ㄵ攷慦㝦㙡㈹捥㥦摡㄰㜱敤㌲つ㌳㈵攳㘱戹ㄴ愰㈱㈱㠱㘰ㄱ摣〰戵て愱㉣づ摦戰昰㔱㜳攴㈴搲愷㌱愱〹挰㔱ㅣて㌹㕤㥣㜴㠴戴㘵㠲㘶㈴㡦〰愸㑣っ敤攲㌴挷戰搶攲㔰㡤挸攲ㅣ㡤㄰户㜵〸㥢捡㐲㕣戴攲散慡慤㌸㍢戵㈱攲㜲㙢づ㘶㑡收㉡㤲㤱搴㙡㑢㌸㥥搰㡥搰ㅥ愰㍥〹㉢㑥〲㡥㥣㐶㜲攴㥣㐰㥦㡥㠴㑥〰㐷㜱扡㤰搳挵挹挵攴㙤㤹愰ㅢ挹敥〰搵ぢ㐳扢㌸㍤㌰慣戵㌸㍤ㄹ㔵つ〸㌹㜲㔲ㄱ攲戶づ㘱㔳㈷㈱㈴㕡㜱㕥慥慤㌸㉦㘹㐳挴㈵攲㔳㌰㔳㌲ㅥ㔶㑦㈴戵㝡ㄱ㑥㈲㥣㑣㌸〵愰㥥搳挵㤹〲㉦㍥㙡㡥㥣摥昴挹㈳昴〱㌸㡡㤳㑦㑥ㄷ攷㔴㠴戴㘵㠲晥㈴〷〰㔴ㅥ㠶㜶㜱〶㘲㔸㙢㜱㝡㌳慡ㅡ㄰㔲㥣搳㄰攲戶づ㘱㔳㝤㄰ㄲ慤㌸て搷㔶㥣㠷戴㈱攲慡㜶㍥㘶㑡挶挳ㅡ㠵愴搶㘸挲ㄸ挲㔸挲ㄹ〰㜵慦㉥捥挵昰攲㘳㝤㠳㤸㤸㉦㘱挰搵㔸晡㥣㐹㌸ぢ攰㈸捥㐴㜲扡㌸晤攰搹㤶摥㘷㤳昴〲ㄴ㉦㠲摢挵㈹挴戰搶攲昴㘷㔴㌵㈰愴㌸㝥㠴戸慤㐳搸搴㐰㠴㐴㉢捥つ戵ㄵ㘷戱㌶㐴㕣㠹ㅦ㡣㤹㤲昱戰捡㤰搴㉡㈷㑣㈳㑣㈷㔴〰搴戵扡㌸挳攰挵㐷捤㤱㔳㐵㥦ㄹ㠴㤹〰㐷㜱㘶㤱搳挵㌹つ㈱㙤㤹㘰づ挹昳〰㙡㈸㠶㜶㜱收㘲㔸㙢㜱㠶㌰慡ㅡ㄰㔲㥣ぢㄱ攲戶づ㘱㔳㕣㘴戴攲捣愹慤㌸戳戵㈱攲挳㠳ㄱ㤸㈹ㄹて敢ち㈴戵慥㈴㕣㐵戸㥡㜰つ㐰㔵敡攲㠴㍦㈱㉢敢㍡晡㉣㈰㉣〴㌸㡡㜳㍤㠶慥挵㠰攸㙦㌲ㄴ㍦愳㘸换愴㌷挰挷扡ㄱ愰ち㌰戴ぢ㜶ㄳ㠶戵ㄶ㙣㈴愳慡〱㈱〵㕢㠲㄰户㜵〸㥢ㅡ㠵㤰㘸〵㍢扢戶㠲㑤搲㠶㠸捦㐱挶㘰愶㘴㍣慣㘵㐸㙡摤㐳㔸㑥㔸㐱㔸〹㔰攳㜴挱㜸㤱㤱㡦㥡愳改㍥晡摣㑦㔸〵㜰ㄴ散㐱㜲晡㘸攲㐷㉢㙤㤹攰㘱㤲㡦〰搴㌸っ敤攲㍣㡡㘱慤挵㌹㠳㔱搵㠰㤰攲㍣㡥㄰户㜵〸㥢ㅡ㡦㤰㘸挵改㕦㕢㜱晡㘹㐳挴㐷㌷㘷㘱愶㘴㍣慣昵㐸㙡㙤㈰㍣㑢搸㐸愸〶愸㔳㜵㜱㈲㑦戵㑤昴搹㑣㜸ㅥ攰㈸捥㡢攴㜴㜱㈶㘰昲戶㑣昰㌲挹㔷〰㙡ㄲ㠶㜶㜱戶㘰㔸㙢㜱㈶㌲慡ㅡ㄰㔲㥣搷ㄱ攲戶づ㘱㔳㘷㈳㈴㕡㜱扡搵㔶㥣慥摡㄰昱㜱㔳㈱㘶㑡挶挳㝡ㅦ㐹慤て〸ㅦㄲ㍥㈲㝣っ㔰ㅤ挲㡡昳㘵㠳㤸㤸晤㌰挴㔸㥦搲攷㌳挲㌶㠰愳㌸㍢挸改攲昸攰搹㤶摥扢㐸㝥づ㔰㝥っ敤攲㝣㠱㘱慤挵㈹㘲㔴㌵㈰愴㌸㕦㈳挴㙤ㅤ挲愶〲〸㠹㔶㥣㘶戵ㄵ愷愹㌶㐴㝣㐴挶ㅦ搸挹㜸㔸㍦㈳愹昵ぢ㘱て攱㔷挲㕥㠰㙡愴㡢挳搷㘲㝣搴㥣㔶㉣㤱昵ㅢ攱〰挰㔱㥣㍦挸改攲昰㔳户戶㑣昰ㄷ挹扦〱㡡㥦愹搹挵昹〷挳㕡㡢㌳㤵㔱搵㠰㤰攲愸㔸ㄶ攷㄰㌶㔵㠲㤰㘸挵㌹昰㜷㉤慦㥡㝦搳㠶㠸て昶捡㌰㔳㌲ㅥ㤶ㅢ㐹㉤扥攰戳ㄲ〹㡤〹㑤〰敡ㄷ㠴昲㔵昳挵昰攲愳愶㌸散㙡戲㥡ㄲ㥡〱ㅣ挵㘹㑥㙥ㄳ㝣昱㝥慢ㅣ摦摡攲㘱ㅤ㐵昲㘸㠰攲挷㠰㜶㜱㕡㘰㔸㙢㜱愶㌱慡ㅡ㄰㔲㥣㤶〸㜱㕢㠷戰愹ち㠴㐴㉢捥戶摡㡡昳㤹㌶㐴㝣ㄶ㔹㠵㤹㤲昱戰摡㜳敤ㅤ〸㈷㄰㍡ㄲ㍡〱搴〷戵ㄶ愷ぢ㝤扡ㄲ扡〱ㅣ挵改㐱㙥ㄳ㘶㐵㜱㘶攰㥢ㄴ㈷㠵㘴㉡㐰昱㤳㑢扢㌸㘹ㄸ搶㕡㥣㤹㕣㔶㌵㈰愴㌸㤹〸㜱㕢㠷戰愹㔹〸㠹㔶㥣攷㙢㉢捥㘶㙤㠸昸昸㜴づ㘶㑡挶挳㍡㠵㙢㍦㤵搰㥢㤰㐷攸〳㔰ㅢ㜴㜱挲㝦扣挷㔸昹昴改㐷攸て㜰ㄴ㘷㈰戹㑤㤸ㄵ挵㌹て摦愴㌸㠳㐹㥥〶㔰攷㠳戲㡢㌳〴挳㕡㡢㌳㤷换慡〶㠴ㄴ㘷㌸㐲摣搶㈱㙣敡〲㠴㐴㉢捥慡摡㡡㜳扦㌶㐴㝣攴㍢て㌳㈵攳㘱㥤挱戵㡦㈳㡣㈷㥣㐹㌸ぢ愰敥搱挵戹ㄸ㕥㝣搴㥣㔶ㄳ改㌳㠹㜰㌶挰㔱㥣㐲㜲㥢攰㡢攲㕣㠴㙦㔲㥣㈲㤲㝥㠰㥡て捡㉥㑥〰挳㕡㡢㜳㌱摣㈲㡢㔳㡣㄰户㜵〸㥢扡〴㜱搱㡡戳戰戶攲㉣搰㠶㠸㡦愹㉦挳㑣挹㕣㐵〵㤲㕡㤵㠴㉡挲っ挲㑣㠰扡㔲ㄷ㈷昲〹㜹ㄶ㝤㘶ㄳ收〰ㅣ挵㤹㡢愱敢㝣㠲晤㜱㠸ㅢ㥦晣㈳㠷搴攸〲晡㕦〸㔰晣㜸摢慥搱㍣っ㙢慤搱ㄵ㕣㕤㌵㈰攴〰㥡㡦㄰户㜵〸㥢扡ち㈱搱㙡㌴戳戶ㅡ捤搰㠶㠸捦搸慦挱㑣挹㜸㔸搷㜰敤搷ㄲ慥㈳㉣㈰㉣〴愸㜲㕤㈳晥㜸攳愳收〰扡㥥㍥㡢〹㌷〰ㅣ㌵扡㠹摣㈶昸攲〰扡ㄶ摦愴㌸户㤰㕣〲㔰ぢ㐰搹挵戹ㄵ挳㕡㡢㜳ㅤ摣㈲㡢㜳㍢㐲摣搶㈱㙣㙡㈱攲愲ㄵ攷慣摡㡡㜳愶㌶㐴昴〵㕣㡦㤹㤲戹㡡㤵㕣晢扤㠴晢〸昷ㄳ㔶〱搴攸戰攲㍣搵㈰㈶㠶㍦晥㘳慣〷改昳㄰攱㘱㠰愳㌸㡦㤲摢〴ㄷㄴ㘷㌱扥㐹㜱㔶㤳㝣ㅣ愰搸㐶㘰ㄷ㘷つ㠶戵ㄶ攷〶收愸〶㠴ㅣ㌹敢㄰攲戶づ㘱㔳㌷㈱㈴㕡㜱晡搴㔶㥣㍣㙤㠸攸㘵戸〵㌳㈵攳㘱㔵㜳敤捦ㄱ㌶ㄱ㌶ㄳ㜸㤰愸㕥扡㌸㤱捦换㉦搲攷㈵挲换〰㐷㜱戶㤰摢㠴㔹㔱㥣㈵昸㈶挵㜹㡤攴敢〰戵ㄴ㤴㕤㥣㌷㌰慣戵㌸户捡戲〰㈱挵搹㡡㄰户㜵〸㥢攲㕢㥤㘸挵改㔴㕢㜱㍡㙡㐳㐴晢挵ㅤ㤸㈹ㄹて敢㘳慥晤ㄳ挲愷㠴捦〸摢〰慡慤㉥㑥攴㘹戵㠳㍥㍢〹扢〰㡥攲㝣㐱㙥ㄳ㘶㐵㜱敥挴㌷㈹捥㔷㈴扦〶愸扢㐱搹挵昹〶挳㕡㡢㜳ㄷ摣㈲㡦㥣敦㄰攲戶づ㘱㔳换㄰ㄷ慤㌸㑤㙡㉢㑥㘳㙤㠸攸ㄸ㔹㡥㤹㤲昱戰昶㈲愹戵㡦戰㥦昰ㅢ攱〰㐰㌵搴挵愱㈰㝣搴㍣攷晣㐱㥦㍦〹㝦〱ㅣ挵昹㠷摣㈶昸愲㌸㉢昰㑤㡡挳㉥づ㑢〱ㄴㅢ㑣散攲挴㘲㔸㙢㜱㔶挲㉤戲㌸散扣㜶㕢㠷戰愹晢㄰ㄷ慤㌸㝢晦慡攵㠵昲慦摡㄰搱攵戲ち㌳㈵㜳ㄵ㑤㤰搴㑡㈲㜸〸㑤〹捤〰敡〷㠴昲㠵㜲㘴㜱㥡搳攷㐸挲㔱〰㐷㜱㕡㤰搳挵㘱攳㡣ㄴ攷㔸㤲㉤〱敡㈱㔰敤昰㠸戱㕡㘱㔸㙢㜱ㅥ愴㐷㌵㈰攴戴㙡㠳㄰户㜵〸㥢㝡ㄸ㈱搱㡡昳㜱㙤挵昹㐸ㅢ㈲ㅡ㜳ㅥ挵㑣挹㜸㔸㥤㤰搴敡㑣攸㐲攸㑡攸〶㔰敦㠴ㄵ攷敥〶收晤㘷て晡㥣㐸㐸〱㌸㡡㤳㐶㑥ㄷ㠷扤㍥㔲㥣っ㤲㤹〰昵㌸愸㜶㜸愰搵ㄸ挳㕡㡢戳㥡ㅥ搵㠰㤰攲攴㈲挴㙤ㅤ挲愶搶㈰㈴㕡㜱慡㙢㉢捥㐶㙤〸㙦㈶㡡攷㐷昳攱ㅦ㡣㑡㉢㝣戰捤挲搱挰搱〴捥慥挰攸戲攲慡捡㐶㠱扣ㄹ㔵攵晤㡢慢昲㉢慢ㄲ〳〰㙣㑡挸戱搲㤱攰〸敡ㅡㄸ㔳散㍦㜷ㄴ㍥ㅡ㙣ㄳ㘹挲㕤〲㝤㘷㔴㔶㤵换㘷扥挷㐵摡昳换㠷㤵㔷攵ㄷ㔷㑥㉢昱捥㙥ㅦ挵㙣㕢挶㑥昱㤷愱㐵愶〲㥤㌲㠷㜳㉡㥦㌶捤㕦ㄴ㘵㡤〵攵㌳㉡㝣晥㐱昹晦ぢ㑤㌶捡晥昰㍡〶㥦㡦㉡㠵慢㈳戵㌷㤵㌸敡摥ㅡ摡挴攲㌳㔵昵摦㝡㌴㕣㝤㜰搰㈵㡥昴㔷愲攵〴ㅦ愲晡㡡扤㌱㔶㕦㔰㌱㔸〰㡥㝢㉢㥦挷㈴晡㈴㥥㍣散昱攲攸攱㘹〴㘷㜷〰ㅡ摢㕣㘳摤㈴㌶愸慣戲戸挸敦搶愳愱挵㘵㑤昴收昰ㄹ㔵㈱ㄶ敦慣㈳戴㈵慦愴㘴㜸ㄹ㡥〳㥦户愲攸㝦㐱㈲散ㄸ晥搹晡㈸ㄷ晥晦户慡摢搳攰搵㥦戹戵敢攷ぢ㜱收昷搳戵㝥ち收愸ㅦ捡〷捦㑤㙣㌸㕡愰㤲攰摦㤸攵づ搲〹ㅣつ昵㝢换㐴㠵㠲慡愲㝣晦捣㈶攲攱挷搱㡥㍢㜵㑡晣㐷㠴づ愵㌷挳ち攴ㄵ㔶㤶㤷捣愸昲㌷〹㙥挹㔹㙦〵㐶愲㜷㠶敤㙣㠹挱慤ㄱ扥㉡㌴晣〵攷㘳慢摡晦㡥㐲愸㐸〳慤㤲ㄲ㥤㕣㠷㜸戲ぢ摤〹㥥㔰晦㔱㔵ㄵㄳㄳ㤰㝦㍦㥥慡㙥㕤挲㝦昷㥦ㅡ㘳㌶摣晣ㄷㄳ晦㌴愶慦㝢扦ㅡ捦愴㈳㑣ㅢ愵晤㜴㈷捦㘴㠹㠶㘳慢㔸攳㠰㍣〹愲ㅦ㤴㌷㘹㈵昱搴㈹挱ㅤ㜴㔵挵㍥昴㍣捣㙥ㄲㄸ㔴收㉢㤹㔱攴ㅦ攲㉤昴㤷㤸㈷昰昲㡡搲晦ㄱ扤ㅡ愰㙡晡㡣㍡㐴㕤㜴ㄳ摦㈰摣搹㘸扡攳晥昳㜳ㅥ㉥昰攰㑣㤳㥦扦㤸挳㙤つ搴攷ㅤ㕢搳晥㜵㜳愰ㅢ㐱捤㙡㕡㕢攵摥㌷㍣戵㐵㔰㝣㑥㘳㤳㔴戰扦㔰捥㌸㠷摢㤰昲㈱攵攸晤㉣㜲㔰〳㡢㙤敡㝦收扣㤲㔳捡攵㜲晤搷㥦㌶愸ㄵ晥晤慣㝢㌱昰愴㘷㡦㑦攵捦ㄸ㥥ㅣㅢ㌰づ㙦慦㜲扣㉡㤱ㄷ〲昲㈴攸㠱㘳ㄲ㥦挱散㔷ㄱ愳㡡慢㑡晣㡤〲㘲㤷敤〴㥥ㄲ慣㘶挳挰愸㈹㘸㔵捡㙦ㅣㄸ㔰㔱㕣㔴㔲㕣收攷㉢ㄲ昴㈲昳㝥挳㈱晥挹攸㥡ㅤ㔱㕥㔹捣摢㘸ㅢ〷搰㕥㔴㔶㌹㡤ㅤ㘹扥搹捤㐲㐶㈲㔶㝣愰㑦㜱ㄹ㑥㈰㍢㈷户㤳〲〵㔳捡捦挵㥤戸㌳㑡换〶㜸愷㔵晥㑦〸挵昳挹晥㘷㍦〳挶慡搸㔸㤵㄰㥢昰㕦㝦㔶戹〶攱晣㘸㙦摦扢㜳愸扢慢晡愶挶攰㘵㑢㑣ㅡ㜲挷ㄲ戴愶捦㘲敢㄰㈷㌶攵搴捤捤㍣戱戹昸㤰摢㑦愳㜶㔵〶敦㜷收㤳戵㌵ㄸ敢㑢㍣つ㌰㜸挰攸㐱㌵㉤昱晦㕦㌷て挷㙦挴捣㠷昸㤹㈱挷㑦戰晦昶㐸㌸㌷戱㡦㈹㜲㍣挴㉣㌹㌴㌸ち㍦㑥摤〱昱攱㈱㡢ㅦ戳㜴攷㘶㝦㜴㐵㈶攲ㄹ〲捦搱攸㈶挵㤳㜳ㄳ㝢挰ㄷ㠱愵摥㤲㑡㙤敢㕢㕥㕡敡攵㌱挸攳户〰㑦昰晥〴㜹㐵㡥愷ㅣ㉢〰㤰〳㔵㔳摥㔹愰扣戳㠴挲捦㙤昶搴换㌶攷㉡㥦散慤㈸慥㥡㔲㕡散㑢攰㠰㝤敦晦ㄳ〷㉦㕥㜸攲㑤㔸昰㥦ㅣ挱㜸㜹ㅢ摥戹㙡㌷㕢㐲敥ㅥ㜸挷挱搲㔱㝥ㅣ攲戱昲挳㕥晤挷㠶㘵扣攴戵昸㝡搸ㅡち㠸挷㌵〲ㅣ搰晡㙣㜲扣㔲〳攳戶㠶挱〳捦㔸敡㌹㍡攱㘱つ㘷〸㌶昸㘸戰ㄹ㜰挸ㅥ搲㠶㜰㜰て㈹昷ㄶ昵挷敤ㄱ攵ㄵつ昵つ敦〹㤰㤷捦㍦ㄵㅥ昶つ昷㐵攳㍤ㅡ晡㘷攲㐵㜳㐵〲㠹〲㜴攴㌶㘰挷戱换搶㤱㍦㌷㘳攲攳ㅢ㈵㐴换㌵挸捣搵㕥昷㔷㍡㝦㘱挰愰㠸昹扦㍦㍤攷㔴敥㠸摢㡤ㅤ㠹戱㐶〰慤搳〱敡㜹っ戹㍦㘱づ㈳改㔰〰㠸㝦ㄱ挶昰㌳愵搶ㅥ㕢〴挴挴㤷戲昷㌷愱㤴扢㠳搷㈶㉥㜴〴愳㠷ㄸ㈵㜱㌵㑡㜸〱㜶㙢ㄴ扣㕥㝦敤戵㤳戱ㅤ愳搸挴扡ㄹて收㙦㡣敦㙥㌷㡢㘷㡤㠶㡦㌵〶愰摥挶㤰㙦㘷㕤㘳㌱昲ㄴ攴ㄵ㈴愳㌷ㄸ㡤敡㍥㍣愷㝢㑢昰㘹〷㘸昳㜶㘶ㅣ戶㈹摢㍢愰昸㤶挶晣㜳挸ぢ㜱挷㙢慦㜷㘱收㡢㜱㉡㝣戸ㄷ㜶敡㍤昸昱挵ㅤ㍥㑦㐱㜸捤慢㡢〹㝡戲昷㘱攲㉢っ晢㕦慤㍦〳搵㠷㜰攰捦挱ㄸ㡢捦扢搱㥥㔲搵㐷攰昹戴㙡㑤㠲㠷晡ㄸ㕢㝣戶攲搱换ㄲ搴攱攸㉤搴㙢晡㔴愲㄰攲〳㘱㡥㕥戵つ散㘶㍣挲ㄴ㉦攲摣㝥㠰摡ㅥ摤㈱㐰㠷挹㜴搸〱〷ㅥㄶ搶ㄴ㡣㠲㑡㝥敥〸攳㈵〵慤㘴㌱挳愶㌲散㝢㤰㔴㔲㡡㠷摢㍦挱ㄹ攱㑡戱㑤攱㝥〰㔵扢㜰㘵摡敢㐷㜸搵㔹戸㥦攰㙣ぢ㔷㡥昰ㅡ攱愶敢挹㝥㠶扤㉥挲敤㠱㥦㉤㕣て㙣㐵ㄵ敥㔷昰㈲㕣㈵收㔶㝢㌱㌲挲㔵㘳扢づ挲捤搴㙢摡て㜷㜹摡㌹ㄷ㐴㔰戸〳㘰㌷攳㐱攱昰つ〵㠳ㄵ户㥣〲慤搹〰昵㍢㠶㔱ㅣ收搰攱㍣㍡晣〱〷ㄱ㙥㉥㐶㐱攱晥㜶㠴㌹㠴㍢㥦㘱ㄷ㌰捣㠵戵挸㈹㜸㈱㐶〹㠵㘸挲捥㉢ㄸ㌸㈲挶㥡㠷愱㔱昰㈲㙣㔳挱㠶昰慤㕤挱㡢戵㔷〲扣敡慣㈰扢㘹㙤〵攷㈳扣㐶挱㑢昵㘴㙥搸敢愲㈰㍢㙥て㜳敡戱ㅦ㔷ㄴ扣ㅣ㜳慢㈶ㄸㄹ〵戹敢㜵㔰昰㉡扤㈶て㐲昱㠵捥㌳㄰㐱〵搹挵扢ㄹ㙣搸愹㜷つ攷扥ㄶ愰搸攱ㅢ挵攱㍡㍡㉣愰㐳㜳㌸㠸㠲ぢ㌱ち㉡挸戶㕥ㄳ收㜸ㄲ㕤挴戰敢ㄹ㤶っ〷㔱㜰㌱㐶づ〵㙦挰搰㈸㜸㈳戶愹㘰㕢昸搶慥攰㑤摡敢㜸㜸搵㔹挱㜶㜰戶ㄵ扣ㄹ攱㌵ち㉥搱㤳戵㠷扤㉥ち㥥〰㍦㔱搰㜵㉢㈲㑦っ扢攱扣昶㕦摣㤰摣㘹㜰㙡㙡攷愸攷㙣㐷㑣㈹㡡㉦挵㡣慡ㄳ㐶㐶㜱㤶慡づ㡡摦愱昷愱ぢ㐲昱㠵ㅢ㙣㐱〴ㄵ㘷㙢昲收㐸挵敦攲摣㜷〳ㄴ摢㤶愳㌸㉣愳挳㍤㜴攸〱〷㔱㝣㌹㐶㐱挵搹慢㙣挲ㅣ攷散ち㠶慤㘴㔸㑦㌸㠸攲昷㘲攴昱捡㌹摢愷慦摣ㅦ㌵愶㙦㌲㍥扣〴㙤㤴扦ㅦ摢㔴㥥㙤挸戵㉢扦㑡㝢㥤〴慦㍡㉢捦㝥㘶㕢昹〷㄰㕥愳晣㐳㝡戲㔳㘰慦㡢昲扤攱㜷㤸㜳㌷て㉥愲攴㈳㤸㕢昵挱挸㈸挹ㄲ搴㐱挹搵㝡㑤昹〸挵ㄷ㍥㠴〵ㄱ㔴戲㍦愸捤㤱㑡慥攱摣㑦〰搴㠰攸づ㙢改戰㡥づ〳攱㈰㑡㍥㠹㔱㔰㐹㌶㔶㙦搶昳㍡捥摤愷ㄸ昶㌴挳㐶挱㐱㤴㝣〶愳㈶昶戳慦㔶ㄲ捦挱敢㐱ㅡㅤ㌷㘰㥢㍡戲㘳扡㜶ㅤ㥦搵㕥㘳攰㔵㘷ㅤ搹㝡㙤敢戸ㄱ攱㌵㍡㍥愷㈷㘳㔷㜶㕤㜴ㅣて㍦晢っ摥㠴挸ㅥ晦收っ捥㡤㝥〲戳搷㕢㘴摦㡣〹搵㔹ㄸㄹ搹㔹慦㍡挸晥愲摥㠵㠹〸挵ㄷ㍥㡣〶ㄱ㤴晤㙣㔰㥢㈳㘵㝦㤹㜳扦〲㔰摥攸づ㕢攸昰㉡ㅤち攱㈰戲扦㠶㔱㔰㜶戶㡣㙦搶昳㍡㑥攰搷ㄹ昶〶挳捡攰㈰戲扦㠹㔱㤴搷扤㙦㠱㌶挲㙦挵㌶㠵㘷㌷㜸敤挲扦慤扤愶挱慢捥挲戳慤摣ㄶ晥ㅤ㠴搷〸晦㥥㥥㡣ㅤ攷㜵ㄱ㥥㙦晤て㜳〲戳㌱㕤㤴晣〰㜳慢㤹ㄸㄹ㈵㔹㠲㍡㈸昹戱㕥ㄳ扢搹昱㠵て摢㐱〴㤵㥣〳㙡㜳愴㤲㥦㜲敥捦〰㡡慤敥㔱ㅣ戶搱㘱㍢ㅤ收挲㐱㤴摣㠱㔱㔰㐹昶户㥢㌰挷〹扣㤳㘱扢ㄸ㜶〵ㅣ㐴挹捦㌱㜲晣昰晤〲㐳愳攰㤷搸愶㠲㙣㔹慦㕤挱慦戴搷㔵昰慡戳㠲散㝤户ㄵ晣ㅡ攱㌵ち敥搶㤳戱㉤扥㉥ち㕥〷扦挳㈸挸敥㜹㔱昰㍢捣慤ㄶ㘲㘴ㄴ攴慥搷㐱挱ㅦ昵㥡搸㜲㡦㉦摣㘶〶㈲愸攰つ愰㌶㐷㉡昸㌳攷晥〵愰搸㝢ㅦ挵㘱てㅤ㝥愵挳㑤㜰㄰〵昷㘲ㄴ㔴㤰つ昷㈶捣愱攰㍥㠶敤㘷搸㌲㌸㠸㠲扦㤱攲て㔳扣晥㉤㐸㐶㠷〲挶㐶挲摦戱㑤〹搹㐴㕦扢㠴㝦㘸慦攵昰慡戳㠴散挶户㈵晣㤳ぢ愸㘶㔲㕥摡晥㕢㑦戶ㄲ昶扡㐸㜸ㅦ晣づ㈳㈱晢昹㐵挲㠳㤸㕢慤挲挸㐸㈸晢㍥ㄴ散愱㉦㥤挴攲〲て换挰㥢〰昰ㄵ㘳挵㠱〸㑡昸㌰愸捤㘰挳㕥〱攳㌷挸攱户ㄳ〲ㄴ敦㄰㠸攲攰愲㐳㐳㍡㍣ち〷㤱㌰〱愳愰㠴扣㉤挰㠴㌹㈴攴慦㍤戴摣っ㕢て〷㤱戰ㄱ㐶㔱㥥㑥ㄳ㐱ㅢ㈵ㅢ㘳㥢扢挰㡥晦摡㤵㙣愲扤㥥㠵㔷㥤㤵攴慤〳戶㤲㐹〸慦㔱戲愹㥥慣ㅡ昶扡㈸戹〹㝥㠷㔱㤲㌷ㅦ㠸㤲㐷㘰㙥昵㍣㐶㐶㐹㤶愰づ㈷攳㔱㝡㑤㉦㈲ㄴ㕦攸愴〶ㄱ㔴昲㘵㔰愶攲戴敡㜷愳㉤㌸昷㌱〰挵摢ㄹ愲㌸ㅣ㑢㠷㤶㜴搸〲〷㔱戲ㄵ㐶㐱㈵㜹て㠳〹㜳㈸搹㥡㘱挷㌱散㝤㌸㠸㤲㙤㌰㡡愲㘴㌲㘸愳㘴㕢㙣㔳㐹摥㥥㔰扢㤲挷㙢㉦摥扦㔰㘷㈵㜹㥦㠳慤㘴㍢㠴搷㈸搹㐱㑦昶㌱散㜵㔱昲㔳昸㠹㤲慥ㄳ㄰昹慦㕥ㄱ㘵㐷㝦㐵挴ㅢ㉢㐴昸㡥㤸㔰㙤挳挸〸捦㡡搵㐱昸㉥㝡ㄷ㜶㈰ㄴ㕦攸愹〱ㄱㄴ㝥ㄷ㈸㈳㄰慤㕡昸㙥㥣扢㍢㐰昱㔶㡤㈸づ㍤攸㜰㈲ㅤ扥㠰㠳〸㥦㠲㔱㔰昸慦ㅤ㘱づ攱㔳ㄹ㤶挶戰㥦攱㈰挲愷㘳ㄴ搶搴㤰〱捡㠸㥥㠹㙤㡡捥摢㉥㙡ㄷ㍤㑢㝢昱扥㡣㍡㡢捥晢㌷㙣搱戳ㄱ㕥㈳㝡慥㥥㙣㉦散㜵ㄱ㝤㍦晣づ㜳晡昲づ㄰㔱戱ㄷ收㔶扣ㄵ挴愸挸摤慦㠳㡡愷攸㌵晤㠱㔰㝣愱㕦ㅥ㐴㔰挵扦㐰㐵ㄱ愹㌷攷捥〳㈸摥㔳ㄲ挵愱てㅤ晡搲攱ㅦ㌸㠸㡡昹ㄸ〵㔵攴㡤㈴㈶捣愱㘲㍦㠶昵㘷㤸ㅢづ愲攲〰㡣㈲摥捥っ〴㘹㜴ㅣ㠴㙤敡挸㍢㐴㙡搷㜱戰昶㑡㠴㔷㥤㜵㙣っ㘷㕢挷搳㄰㕥愳攳㔰㍤㔹ㄳ搸敢愲㈳㙦㐷㌹㡣㡥扣㔹㐵㜴ㅣ㡥戹㔵㌳㡣㡣㡥㉣㐰ㅤ㜴ㅣ愹搷搴ㅣ愱愲㘳〱㠸愰㡥扣挵挵搴㥢㔶㝤㌶㡥攲摣愳〱㡡户扦㐴㜱ㄸ㐳㠷戱㜴㘸〱〷搱昱っ㡣㠲㍡昲㥥ㄷㄳ收搰㜱ㅣ挳挶㌳慣㍤ㅣ㐴挷㌳㌱㡡搰昱㉣㤰㐶挷〹搸愶㡥ㅤ㄰㔱扢㡥ㄳ戵搷〹昰慡戳㡥扣㉢挶搶㜱ㄲ挲㙢㜴昴敡挹㍡挱㕥ㄷㅤ扢挰敦㌰㍡昲扥ㅡ搱搱㠷戹㔵㌷㡣㡣㡥㉣㐰ㅤ㜴っ攸㌵昵㐰愸攸㌸ㄹ㐴㔰㐷摥㡤㘳敡敤搰㜱ち攷㉥〶㈸摥愹ㄳ挵㘱㉡ㅤ捥愱㐳ㅡㅣ㐴挷ㄲ㡣㠲㍡昲昶ㅣㄳ收搰戱㤴㘱㘵っ㍢〵づ愲㘳㌹㈹挷㙢摢㘹ㄸㅢ〹愷㘳㥢ㄲ昲㤶㥢摡㈵慣搰㕥扤攱㔵㘷〹㜹敦㡥㉤㘱㈵ㄷ㔰捤愴㝣㙤㍢㐳㑦挶摢㝡敡㈲㘱㍥晣づ㈳㘱㍦戸㠸㠴攷㘲㙥搵ㅦ㈳㈳愱散晢攱㕦摢捥搱㙢ㅡ㠸㔰㤱昰㍣㄰㐱〹〷㠳㌵愵㜶㐸㌸ㄷ㍥搶昹捣挸晢㠹愲㌸㕣㐰㠷ぢ改㌰〴づ㈲攱㍣㡣㠲ㄲづ㜷㠴㌹㈴扣㠸㘱ㄷ㌳散っ㌸㠸㠴昳㌱㡡㌸ㄵ㉦〱㘹㜴扣ㄴ摢搴㤱㜷〷搵慥攳㘵摡㙢㍣扣敡慣㈳㙦㌳戲㜵扣ㅣ攱㌵㍡㕥愹㈷攳ㅤ㐸㜵搱㜱㈲晣づ愳㈳㙦㔴ㄲㅤ慦挶摣敡㙣㡣㡣㡥㉣㐰ㅤ㑥挵敢昴㥡㜸㜷㤳攸戸〰㐴㔰挷㈲戰㔱㘴㕡挸戹ㄷ〱㤴㍦扡挳昵㜴㔸㑣㠷〰ㅣ㐴挷ㅢ㌰ち敡挸晢㥤捣扣づㅤ㙦㘴搸㑤っ慢㠰㠳攸㜸㌳㐶㘱㉦㜰㙥〱㘵㔴㕣㠲㙤慡挸摢㤸㙡㔷昱㔶敤㔵〵慦㍡慢挸晢愱㙣ㄵ㤷㈲扣㐶挵摢昵㘴扣㔵慡㉥㉡捥㠲摦㘱㔴攴ㅤ㔵愲攲㥤㤸㕢捤挱挸愸挸摤慦㠳㡡换昴㥡㜸ㅢ㤶愸㜸て㠸愰㡡ㄷ㠰㌵搵㜶㥣㡤换㌹昷ち㠰攲捤㔹㔱ㅣ㔶搲攱㕥㍡捣㠳㠳愸㜸ㅦ㐶㐱ㄵ㜹㐷㤶〹㜳愸㜸㍦挳㔶㌱散ㅡ㌸㠸㡡て㘰ㄴ攵捡晢㠳愰㡤㤲て㘱㥢㑡昲㘶慢摡㤵㝣㔸㝢㕤〷慦㍡㉢戹〰捥戶㤲㡦㈰扣㐶挹挷昴㘴扣愱慢㉥㑡㕥て扦挳㈸挹晢扥㐴挹挷㌱户扡〱㈳愳㈴㑢㔰〷㈵搷敡㌵昱㘶㌱㔱㜲ㅤ㠸愰㤲户㠰㌵ㄵ㜷㈸昹㈴攷㝥ち愰㜸㈷㔹ㄴ㠷愷改昰っㅤ㙥㠵㠳㈸挹摦ㄳㄲ㔴㤲户㡦㤹㌰㠷㤲ㅢㄸ昶㉣挳㔶挲㐱㤴摣㠸㔱ㄴ㈵慢㐱ㅢ㈵㥦挳㌶㤵攴㥤㘱戵㉢戹㐹㝢摤〷慦㍡㉢挹㕢捣㙣㈵㌷㈳扣㐶挹ㄷ昴㘴慢㘰慦㡢㤲て挲㑦㤴㜴扤㠸挸㝦昵㑥㌳㈷晡㍢㑤摥搳㈶挲扦㠴〹搵挳ㄸㄹ攱㔹戱㍡〸扦㐵敦〲㙦㠴ㄳ攱㕦〵ㄱㄴ㝥㌵㔸㈳㤰㐳昸搷㌸昷敢〰挵扢攴愲㌸扣㐱㠷㌷改戰〶づ㈲晣㕢ㄸ〵㠵攷慤㜱㈶捣㈱晣㔶㠶扤捤戰㙡㌸㠸昰敦㘰攴戸㘲晢㉥㠶㐶昰昷戰㑤挱㜹户㕢敤㠲扦慦扤㜸㍢㕣㥤〵攷㙤㜳戶攰ㅦ㈰扣㐶昰㡦昴㘴扣〵慡㉥㠲扦〸扦挳㥣扡扣昱㑥ㄴ晣〴㜳慢㤷㌱㌲ち㜲搷敢愰攰㌶扤愶㉤〸ㄵ〵户㠳〸㉡昸ㅡ㔸㔳㘹㠷㠲㍢㌸昷㑥㠰攲慤㝣㔱ㅣ㜶搱攱㜳㍡扣〱〷㔱昰ぢ㡣㠲ち昲晥㍤ㄳ收㔰昰㑢㠶㝤挵戰㡦攱㈰ち㝥㡤㔱搳㤴㙥㘹㘹愹改改ㄹ愹愹改㤹搹㌹ㄹ㔹㔹㌱搶㌷攰㡤㤴扢戱㑤㈹㜹㙦㕥敤㔲㝥慢扤㜸昳㕥㥤愵攴㑤㝥戶㤴摦㈱扣㐶捡ㅦ昴㘴摢㘰慦㡢㤴㍢攰㜷ㄸ㈹㜹㥢愰㐸昹ㄳ收㔶扣㕦搰㐸挹ㅡ搴㐱捡㍤㝡㑤㕦㈰㔴愴晣ㄵ㐴㔰捡慦挰㥡㤲㍢愴摣换戹昷〱ㄴ㙦㍣㡣攲戰㥦づ扦搱攱ㅢ㌸㠸㤴〷㌰ち㑡挹扢つ㑤㤸㐳捡摦ㄹ昶〷挳昶挲㐱愴晣㤳㤴攳つ捡㕦ㄸㅢ〹晦挶㌶㈵攴ㅤ㠴戵㑢昸㡦昶攲㉤㠶㜵㤶㤰户㈲摡ㄲㅥ攴〲慡㤹㤴㙦㔰昸昷㌱㤸昲〰散㜵㤱昰て昸ㅤ㐶㐲摥捣㈸ㄲ挶㘱㙥挵扢ㅡ㡤㠴戲敦㠷㝦㠳攲搲㙢晡〷愱㈲㘱㐳㄰昸㤲〷㝥戱㙦㑤愹ㅤㄲ昲搷慥㔹晣摢㐰昸搵㡤㔱ㅤ摣㜴㘸㐴㠷㔸㌸㠸㠴㠹ㄸ〵㈵㡣㜷㠴㌹㈴㙣捣㌰晥㌶㐰搵〴づ㈲㘱ㄲ㈹㠷㠴ㅥ㡣㡤㠴㑤戱捤㝡㈶挱戹㜶〹㥢㘹㉦て扣敡㉣㘱㔳㌸摢ㄲㅥ挱〵〴㈵㍣㔲㑦搶っ昶扡㐸搸ㅣ㝥㠷㤱昰㐸戸㠸㠴㐷㘳㙥㜵ㄴ㐶㐶㐲搹昷挳㑢㜸慣㕥㔳ぢ㠴㡡㠴㉤㐱攰换㤶昰㔸戰㥢㌱〸晢晣愴ㄵㅣ慣搶〰搵㌲扡挳㜱㜴㘸㐳〷摥搶㈹ㄲ㈶㘳ㄴ㤴戰㡤㈳捣㈱㘱㕢㠶ㅤ捦戰㑥㜰㄰〹摢㤱㜲㐸搸ㅥ㘳㈳㘱〷㙣㔳挲捥㜰慥㕤挲ㄳ戴㔷ㄷ㜸搵㔹挲慥㜰戶㈵散挸〵〴㈵散慣㈷攳ㅤ㥦㜵㤱戰〷晣㐴㐲㔷ㄷ㐴晥扢ㄶ愲㤴攸慦㠲㑥挴㤴㈲㜹㔷捣愸㔲㌰㌲㤲㑢慤づ㉦㜹て扤て㘹〸ㄵ挹㑦〴㠱㉦㕢昲っ戰㥢㈳㈵㑦㠱㠳㤵ち㔰㤹搱ㅤ搲攸㤰㑥㠷㉣㌸㠸攴ㄹㄸ〵㈵捦㜵㠴㌹㈴捦㘴㔸ㄶ㈰扥㉦ㅣ敡㜶㤷㈲㕢㜶㍤㡥㕢㐷搹㈱㕦搹㌴㜰晡っ㙦〹晥㙡搴㜰摣戲㔴㐵敡㝦愱〵扤㠱㝤攳㔸昸慦挴て晤㘳㔲戸〱㔳㜶攱捣〹挷㘱捦挲㙢㄰敡慢昷慤㤲㥥晦敤挶㌲㜷晣㉢㝦ㅣ㍣㔸户㉣㍣㍣ㅡ捥攴㙦㕡㥥㌴㈹㈶㠱㌹㈱ㄲ㝡㥡㜳㈰ㄸ捦㍣摥搰㈹㠷㔰㉥〸昳㑦昵㡢挶挶昷〷㝢㠸㕢㌷挲敥挹攲慣㐷搴㌴㤹昳㤶㠲慥㈵戸愵愳づ㜷㜰昴挴㕡搴㐰戳㠶㕥ㄸ攱挷㤳㍣搴㘰挳㥥㐴ㅦ戰ㄸ挷挴昳㤴㌹散㍤〱晣改㡦扢㑤㜱㜷㐰㐱搵散ㄲ摣㤱挱㑤晥㜶㘲㝢㡢敤攷戶ㄹ㡢㉥慦㘸㠰摢㙦挳㝦㈷㜹㌰㜶㉤愶㙡搴㍣散㜷挰㑢ㄸ㉤愷㘱㌵昱㥢㈱㔱慤昱愱慡㌰㠶晦㕣愷㘰㥦㥡て㉤昶㔵㤴㔷㤶〷慡㤲ぢ㜰晢㔱㌲晦㉡㐰〰㌷愲攵挵㍦㠷ㄹ愳收攴㡥㌵㈸攳ㅦ㔸ㄳ愱摤攷㤴㤵㥦㕢㈶慢㠹慦攴ㅦ㐷㄰㝤ㅢ㌶㘴ㅡ㌷昳昰㕦㍢ㄴ㑦つ㌳挵散㡤挴㍣㈷攵扣ㅣづ㌶〱〳㉢て慣搵㠷搰㤷㤰㑦攸〷㘸ㅣ攷ㄹ愱㈳㕤晤㌱敥搰户㑦摦㤱㤳戲晣㈹㠱散㥣挲摣㡣㥣捣㡣㡣散㥣捣挲㐰戶户挸敦捤㐹昵㝡戳㜲㌳㌲㡢㍣愷㥢㙣〳㄰攳ㄹ㘹㐶〳㌹㉡㌰㈳摡㤲㐶㘱挴㤵扡昰昸㍦晤攷ㄹ㡤㤹昱ㄵ攳ㅡ㡣㍣㠹㝤晢㑣㤲㍢㈷㐶攲㡦ㄴ戸㑥〳搳ㄴ㑣攸㕦戰㜳つ〱摤〴戴攳挶㈴捦ㄸ㍤㡢搵ㄶ㔳㔹挳攰㘱㈵㘳㑢㥤〱㥥㑦㠲㙥昵㈸戴攲㐹捡㕣㙥敢㜴㜸昰㘴ㅢ㠷愱㠸ㄱ㜲戲㡤㡦捡㥥〹㤶㈷㥣㔵㠰㘰㌵挱昸㡣挲㈸㜸㌲㑣㌲散㘸晡㈰ㄵ挶攸ㅦ㌳散ㄸ戰㐱㔵㝤㘰㐵搵戱㘰慤㌳〸攳〸攳〹㘷〲愰㉡㕢晡㌹㡤敢㉣㡣戵慡㤹㠵㠵摥㤴㑣㙦㡡扦㈸㈳㈳搳㥢㔵㔸㤸攲捤捤昶㘷晡㜳晣晥摣㡣昴㐲㡦摦㘴㥢㠰ㄸ㑦挰㡣㈶㜲㌴搹㡣㘸㑢㥡㠲㔱晤愸㕡㡣㤹昱㠵㕢扦㤰挷愲㤰ㄶ㘵昳㑣㌵㝣㐷ㅡ㡢挸㥦挰ち昱㑥〲㕢愷㕢㐳㜴㥡って敡㔴ち扢攸㌴〵㐴戰摡㘵㠶つ㔱慦ㅣ慣攸㌴ㄵ扥㙡扡昱㌹挷ㄹ㔹㘹搸ㄲ晡㘰〵ㄸ愳㘱捤戰愵㘰㠳㍡㥤ぢ㔶㜴㉡〳㙢㤵ㄳ愶ㄱ愶ㄳ㉡〰搰㘹ㄶ攳昱捦㌳摢㙣捣㌱ㅢ攷改㡤㈴㜶散搷㑦戵捦挷捣捣ㄲ㕥㙤戶晥ぢ摦㥤挶㜳戹摥㙥搸㔲昳㐰摡搵扥㍣愴摡㜳攰挱㙡㕦〴扢㔴㍢愴慥ㄷ㐷㘵攷㠳㤵㙡捦㐵戰扡搴昸㥣㡦㔱㔰愷换つ㝢〱㝤戰〲㡣㘳搴㔵㠶扤㄰㙣戰摡㔷㠳㤵㙡捦〳㙢㕤㐴戸㤸㌰㥦㜰〹〰搵㘶户㍤愷㜱㕤㡡戱㝤㔶愴㘶㘶㘵晢搲搲晣㔹㜸㡡换昰㝡搳㜲㝤㌹㠵㘹搹搹搹㌹㔹㌹㘹戹搹ㄹㄹ㥥㙢㑤戶换㄰攳戹捥㡣㉥攷㘸㠱ㄹ搱㤶戴㄰愳晡搱㘹ㄱ㘶挶㔷㠴㑥搷ㅢ㍥㥤挶㙢戱〸㡢昷㘷慡ㅢ挰摢㍡㑤て搱㘹㈱㍣愸搳㡤戰㡢㑥㡢㐰〴慢㝤㤳㘱㐳搴扢ㄹ慣攸戴ㄸ扥㙡㠹昱戹挱ㄹ戹搴戰㌷搲〷㉢挰㌸㐶戱㍤㕥戲摣〴㌶愸搳㥤㘰㐵愷㥢挱㕡户㄰㤶㄰㙥㈵㉣〵㐰愷扢㜴愴敢㌶㡣㙤㥤㜲搲㜳㡡ち昱户㡤扣愹㜸昶昲攵㜸扤㐵㠵㌹㈹㌹搹戸愸攳㉢捣捣挸昲㝢敥㌶搹㙥㐷㡣㘷㤹ㄹ摤挱搱㍤㘶㐴㕢ㄲ扢改敢㐷愷ㄵ㤸ㄹ㕦ㄱ㍡慤㌴㝣㉥㡤换戱〸㉢㠷ㄵ扡て扣慤搳昸㄰㥤敥㠵〷㜵扡ㅦ㜶愹㘰㠸㈲慢愲戲て㠰ㄵ㥤敥㐷戰㝡挸昸慣挲㈸愸昰㈳㠶㝤㠰㍥㔸〱挶㌱㙡戵㘱ㅦ〴ㅢ搴改㜱戰愲搳㐳㘰慤㠷〹㡦㄰ㅥ㈵㍣〶㠰㑥㙢㜴愴㙢㌵挶戶㑥戸搴㤶改て攴愶㘴愷㜸㔳㌲㔲搳戳扤㠱摣㔴㝦扡㌷愷㈸㤰㠲ㄳ㉤㤰攱㜹挲㘴㝢ㅣ㌱㥥戵㘶戴㠶愳㜵㘶㐴㕢搲㤳ㄸ搵㡦㑥㑦㘱㘶㝣㐵攸昴戴攱㑦愵昱㘹㉣挲㍡㠵ㄵ㘲愷扤慤㔳㝥㠸㑥ㅢ攰㐱㥤㌶挰㉥㍡㍤ぢ㈲㔸㙤㜶摢㐷慡户ㄱ慣攸㔴つ㕦昵㥣昱㜹捥ㄹ戹搹戰㥢攸㠳ㄵ㘰ㅣ愳㕥㌴散㘶戰㐱㥤搸戲㉥㍡㍤て搶㝡㠱昰㈲攱㈵挲换〰攸昴戲㡥㜴扤㠲戱慤㔳㔱㜶㙡㑡愱ㅦ搷㐳扤㤹㠱㡣愲戴㌴扥慥昳愵愴愶ㄵ愵㘴愷昹㜲㜲晤㥥㔷㑣戶㉤㠸昱㙣㌱愳㔷㌹㝡搵㡣㘸㑢㘲㜳㝢晤攸昴㍡㘶挶㔷㠴㑥㙦ㄸ扥ㅦ㡤㕢戱〸㉢㥦ㄵ㝡ぢ扣慤㔳昷㄰㥤摥㠵〷㜵摡ち扢㈸昲ㅥ〸㙥挸攳㙤挳㠶㥣㘵敦㠰ㄵ㥤㍥愰敦㝢挶攷㐳㡣㠲ち㝦㘰搸㡦昴㝣ㄸ攳〲戴㘱㍦〶ㅢ搴改ㄳ戰愲搳㈷㘰慤㑦〹㥦ㄱ戶ㄱ戶〳愰ㄳㅢ搲戹㈴搷づ㡣㙤㥤搲ち㌳㝤㘹㌹戹㠱昴慣戴っ㥥㑦戹㌸慦㌲搳戲戳㡡搲ぢ㌳搲㔲㜲㜳㍣㥦㤹㙣㍢ㄱ攳㘱挷扡散攱㉥㡥戶㥢ㄱ㙤㐹㍢㌰慡ㅦ㥤㜶㘲㘶㝣㐵攸戴换昰愷搱昸つㄶ㘱つ㘶㠵搸晥㙥敢㜴㔴㠸㑥摦挱㠳㍡㝤〹扢散挵昷㈰捣㍦昵㔵㔴㤶㥤敤愲搳て昰㔵扢㡤捦㡦ㄸ〵㜵晡捥戰㍦搱〷ㄳ㘲ㅣ愳㝥㌴散捦㘰㠳㍡晤〴㔶㜴晡〵慣戵㠷昰㉢㘱㉦㘱ㅦ〰㍡晤慣㈳㕤晢㌱戶㜵昲㘷〷㌲晣㈹㠵㐵㔹扥ㅣ㕦㐶㈰ㄳ敡愴攷攰〹捦㥢㥡㤶㤵㤱㡢㤳捣昳㡢挹昶ㅢ㘲㍣㝢捣攸〰㐷扦㥡ㄱ㙤㐹㝢㌱慡ㅦ㥤昶㘱㘶㝣挵戸晥㐰㥥搰昷㑣㝦㠲㠹昲㥥改㉦搰攱敦㤹昶敢㔹攴㉦昴㕡晦挰挳ㅡ挱㝡ㅥ〰㙦慢ㅡㄳ愲㉡晦捥㌳㔵晤ㅤ㜶㔱㌵攴㍣晢㈳㉡晢㈷㔸㔱㌵づ挱敡㙦攳搳〰愳愰慡〷つㅢ㑦ㅦ愳㙡㉣摥㐳㑢ㄶㄷ搸愰慡㜱㘰㐵搵㠶㘰慤〴㠲㐵㜰ㄳㅡ〱愰㙡〳ㅤ改㑡挴搸㔶㌵㌷戳㈸㌳攰挳㡦戴㥣㑣㙦㐶㔶㙡㝡㘱㑥㘱㘶㘶㜶㑡㤶户㈸愷愸㈸挵㤷敤㠹㌷搹ㅡ㈳挶攳㌲愳㈶ㅣ㌵㌴㈳摡㤲ㄲ㌰慡ㅦ㔵㉤捣㡣㔲㐴㥣㝤㙥挳㡦愵戱㌹ㄶ㘱㡤愱㑥㠹攰㙤㥤扥晤摤昹摥昶㘸㜸㔰愷挶戰㐷敡搴㈴㉡㥢〴㔶㜴㍡〶挱慡愹昱㌹ㄶ愳愰㑥㐷ㄸ戶㈵㝤㡣㑥㐷ㄹ戶ㄵ搸愰㑥㐷㠳ㄵ㥤㕡㠳戵㡥㈳戴㈱㈴ㄳ摡〲愰㔳ぢㅤ改㍡ㅥ㘳㕢愷捣昴㤴㕣㝦㝡㔱㑥㑡㝡扡㌷㈳攰㉢㠴㕣搹摥㤴慣㡣挲㜴㙦㈰㉤慤㌰搷㜳㡣挹搶づ㌱㥥㘳捤愸㍤㐷㉤捤㠸戶愴㔶ㄸ搵㡦㑥慤㌱㜳㌴㥤㡥㌳晣〴敡搴〵㡢戰捥愲㑥挹攰㙤㥤摥つ搱愹㍢㍣愸㔳㕢搸㐵愷ㅥ㈰㠲搵㍥摥戰㈱㘷㔹㍢戰愲㔳ち㝣㔵〷攳㤳敡㡣散㘸搸㌴晡ㄸ㥤扡ㄸ㌶ㅤ㙣㔰愷慥㘰㐵愷っ戰㔶㈶㈱㡢㤰㑤挸〱㐰愷㙥㍡搲㤵㡢戱慤㔳㐶㑡ち慥㉤㘵ㄴ愵ㄶ攵〶㌲㝣愹晥挲㌴㝦㉥晥〵㔲㔳㌲㜲〲扥㌴扦愷扢挹搶ㄳ㌱㥥ㅥ㘶搴㡢愳ㄳ捤㠸戶㈴㌶㤰搷㡦㑥愹㤸㌹㥡㑥㘹㠶昷㔱愷㍣㉣挲㉡愴㑥ㄹ攰㙤㥤㌶㠴攸㤴てて敡㤴〹㝢攴昹㤴ㄵ㤵捤〶㉢㍡昵㐷戰捡㌵㍥〳㌰ち㉡摣换戰〳改㘳㜴㍡挵戰㠳挰〶㜵㍡ㄵ慣攸㌴ㄸ慣㜵ㅡ㘱〸㘱㈸㘱ㄸ〰㍡昵搶㤱慥攱ㄸ摢㍡攵㘴㘷〵搲㜱昹慦㌰慢㌰㈷㈳捤攷昳收ㄶ㘶愶㝡ぢ㌳㔳㜲〲㔹戹㐵㠵㝥㑦㥥挹㌶〲㌱㥥㍥㘶㜴㍡㐷㝤捤㠸戶愴㝣㡣敡㐷愷㝥㤸㌹㥡㑥晤つ捦扦㤴㘰㡤挵㈲慣㈹搴㘹㈰㜸㕢愷㝢㐳㜴ㅡてて敡㌴〸昶㐸㥤〶㐷㘵㑦〳㉢㍡㥤㠵㘰㌵搴昸㑣挰㈸愸搳㜰挳㑥愴㡦搱㘹愴㘱㈷㠱つ敡㔴〰㔶㜴㍡ㅢ慣攵㈵ㄴㄲ㝣㠴㈲〰㜴ㅡ愵㈳㕤㝥㡣㙤㥤晣改晥㥣摣㐲㝦慥て㑦㜹ㄹ㔹ㄹ摥挲っ㙦㙥㑡㘶愰愸㈸㍤慢㌰つ㍦慢㍣愳㑤戶〰㘲㍣㘳捣㘸㌲㐷㘳捤㠸戶愴㌳㌰慡ㅦ㥤挶㘱收㘸㍡㡤㌷㝣㌹㜵㉡挵㈲慣㌲敡㜴ㄶ㜸㕢愷㐵㈱㍡㑤㠳〷㜵㥡〰㝢愴㑥ㄳ愳戲㤳挰㡡㑥ㄵ〸㔶㕥攳㔳㠹㔱㔰㈷㥦㘱慢攸㘳㜴ちㄸ㜶〶搸愰㑥㤳挱㡡㑥㌳挱㕡攷ㄲ㘶ㄱ㘶ㄳ收〰愰搳ㄴㅤ改㍡て㘳㕢㈷挸㔳攴换㑣〹ㄴ愶ㄶ晡㜰㤵㈹挵㡢㘷扢散慣㌴㍣ㄵ㘶晢昰捡㌱攰㈹㌶搹收㈲挶㌳搵㡣捥攷攸ㅣ㌳愲㉤愹〴愳晡搱愹ㄴ㌳㐷搳愹捣昰晣晢ㄱ搶㝣㉣挲慡愲㑥散ㄲ户㜵㍡㉦㐴愷换攰㐱㥤愶挳ㅥ愹㔳㐵㔴戶ㄲ慣攸㜴〵㠲搵っ攳㜳㈵㐶㐱㥤捥㌵散㔵昴㌱㍡捤㌱散搵㘰㠳㍡㥤〷㔶㜴扡〶慣㜵㉤攱㍡挲〲挲㐲〰㜴㥡慢㈳㕤㡢㌰搶㍦㥦㌲㝤摥愲㐰㘶㤱户戰㈸㌳愳㌰㈵㉢㈷攰㑦挳㠵昲散㡣㠰㌷挳㕦㤴敤昳㥣㙦戲㕤㡦ㄸ捦〵㘶戴㤸愳ぢ捤㠸戶愴㜹ㄸ搵㡦㑥ㄷ㘱收㘸㍡㕤㙣昸昳愸搳ㄲ㉣挲㥡㐳㥤㉥〱㙦敢攴て搱改㌶㜸㔰愷㑢㘱㡦搴改戲愸散攵㘰㐵愷㍢㄰慣慥㌴㍥㜷㘲ㄴ搴改㙡挳摥㐵ㅦ愳搳㜵㠶扤ㅢ㙣㔰愷〵㘰㐵愷㘵㘰慤㝢〸换〹㉢〸㉢〱搰㠹摤搷㥣挶㜵㉦挶戶㑥㐵改改改昸㔸㉡㉤㌷㤰㥤㥤㤱㥢敢㉤昴攱ㅡ㈰慥搷㘶愵攴愶收㘴晡㌲㍤㡢㑣戶晢㄰攳戹摥㡣敥攷㘸戱ㄹ搱㤶㜴〳㐶昵愳搳㡤㤸㌹㥡㑥㌷ㄹ晥㈲敡昴〸ㄶ㘱捤挳㤶扡〵扣慤搳昰㄰㥤㔶挳㠳㍡㉤㠱㕤㜴ち㜹㔷㝣㙢㔴㜶㈹㔸搱㘹つ㠲搵敤挶攷〹㡣㠲㍡摤㘹搸戵昴挱ち戸㔸戵捣戰敢挰〶㜵扡〷慣攸昴㈴㔸敢㈹挲搳㠴㘷〸敢〱搰㘹戹㡥㜴㙤挰搸搶㈹㍢扤㈸搷㥦敢挷㘵愵散昴㡣㌴㙦㘶愱㉦换㥦㥡㥤㤵㠹慢㑣戹戸㡡攱昳慣㌰搹㥥㐵㡣㘷愵ㄹ㙤攴攸㕥㌳愲㉤改㍥㡣敡㐷愷晢㌱戳攸挴㜷挵ㄶ摦〸㕢㝣摢敢㔹㘵昸换㔱ㄷ敢〵㉣挲扡㡣ㄵ㝡㄰扣慤㔳㙥㠸㑥㉦挳㠳㍡㍤〴扢攸ㄴ昲ち晣攱愸散㈳㘰㐵愷㉤〸㔶㡦ㄹ㥦㔷㌱ち敡昴戸㘱㕦愳㡦搱㘹慤㘱㕦〷ㅢ搴㘹ㅤ㔸搱改つ戰搶㥢㠴户〸㕢〹㙦〳愰搳㤳㍡搲昵づ挶戶㑥晥っ㙦㑥㘱㡡て愷㔴〰㍦㤲㜲㜲扤ㄹ㠵㔹㠱愲㐰愰㄰㔷〴昱ㄲ愳挸昳㤴挹昶㉥㘲㍣㑦㥢搱㝢ㅣ㍤㘳㐶戴㈵慤挷愸㝥㜴摡㠰㤹愳㥤㑦捦ㅡ晥㕡敡昴〹ㄶ㘱㕤㐳㥤慡挱摢㍡戵ぢ搱㘹ㅢ㍣愸搳㜳戰㡢㑥摢㐱〴慢扤挹戰㈱敡㙤〶㉢㍡敤㠴慦㝡挱昸散㜲㐶扥㘴搸捦改㘳㜴摡㘲搸㉦挰〶㜵㝡ㄵ慣攸昴㈵㔸敢㉢挲搷㠴㙦〸扢〱搰改㌵ㅤ改晡ㄶ㘳㕢㈷㕦㐶㑥㝡㙡㜶㙡挰攷挵愷昳㔹㐵愹戹㘹戹㘹晥昴捣捣っ扣㥦挲㤵㡡㕣捦敢㈶摢㜷㠸昱扣㘱㐶摦㜳昴愶ㄹ搱㤶挴戶攸晡搱㘹㉢㘶㡥愶搳摢㠶㕦㑣㥤昶㘰ㄱ搶昵搴改㕤昰戶㑥㠹㈱㍡敤㠳〷㜵㝡て昶挸昳改晤愸散〷㘰㐵愷摦㄰慣㍥㌲㍥〷㌰ち㉡晣㠹㘱㝦愷㡦搱㘹㥢㘱晦〰ㅢ搴㘹㍢㔸搱改㑦戰搶㕦㠴扦〹晦㄰づ〲愰搳づㅤ改㘲㤸慤㔳㕡㘶㙡㔱㔶ㄱ㍥㔴昷愶㘵攳㠵㐳㐶㑥㑡愶ㅦ㉦晣㜰㘹愲㈸戵搰敢捦昶散㌴搹ㄴ㘲㍣扢捣㈸㤶愳捦捤㠸戶愴㉦㌰慡ㅦ㥤扥挴捣搱㜴晡捡昰㑢愸㔳〲ㄶ㘱摤㐲㥤扥〱㙦敢戴晦㠰昳扡㔱㈳㜸㔰愷摤戰㐷敡昴㙤㔴昶㍢戰愲㔳㘳〴慢ㅦ㡣㑦ㄳ㡣㠲㍡晤㘴搸㈴晡ㄸ㥤昶ㄸ搶〳ㄶ㕦昲昰晣ち㔶㜴㙡ち捡㙡㐶㌸㠲搰㥣㜰㈴〰㍡敤搵㤱慥愳㌰戶㜵㉡昴晢搲㔳搰攴㤲攱捦挲㕢㈷㕣愹㑤捦昱攵收愴愴㘴愷攷攴攲㝤慥捦戳捦㘴㍢ㅡ㌱㥥晤㘶搴㠲愳摦捣㠸戶愴〳ㄸ搵㡦㑥扦㘳收㘸㍡晤㘱昸㍢愹搳㜱㔸㠴㜵〷㜵晡ぢ扣慤搳㡥㄰㥤摡挲㠳㍡晤つ㝢愴㑥晦㐴㘵て㠲ㄵ㥤摡㈱㔸㈹晣㔸㤴挸昶ㄸ〵㜵㡡㌳㙣〷晡ㄸ㥤㕣㠶㍤〱㉣扥㙣㥤ㅡ㠲ㄵ㥤㍡㠲戲㍡ㄱ㍡ㄳ扡㄰扡〲愰㔳㠲㡥㜴㜵挳搸搶挹㥢㕥㤴㥤攲㑦挳户㐰㑥㐶㑡㜶㤶㌷换攷昵㘶愷㘵愷攳挳㤰㤴挲摣㈲㡦昴㌰戳っ摤ㄱ攳㜱㥢摣㍤㌸㙡㘴㐶戴㈵㈵㘲㔴㍦㍡㌵挶捣搱㜴㙡㘲昸ㄵ㕣㘰〶ㄶ㘱㉤挷㤶昲㠰户㜵摡ㄲ愲㔳㌶㍣愸㔳㔳搸㈳㜵㙡ㄶ㤵㍤〲慣攸㤴㡢㘰㜵愴昱改㠹㔱㔰愷愳つ摢㡢㍥㔸〱ㄷ慢㡥㌵散㐹㘰昱㘵敢搴ㄲ慣攸㜴㌲㈸敢ㄴ挲愹㠴摥㠴㍣〰㜴㙡愵㈳㕤㝤㌰搶捦㝢㌹ㄹ㠵㍥㝥㉣㤵ㅥ㐸挹㈸捣挱攷ㅥ戸〸㥢㤳㤱㥡㔳㤸敥㉦㉡㉣昲㜹㕡㥢㙣㝤ㄱ攳㌹捥㡣昲㌹㤲ㅥ㘵㉣挰愲㉤㈹ㄹ戶晡搱愹㉤㘶㡥愶搳昱㠶攷摦挶戱〶㘳ㄱ搶㉡㔶愸㍤㜸㕢愷㌵㈱㍡つ㠵〷㜵㘲敢戳攸㌴っ㐴戰摡㈷ㄸ㌶攴㜵㐴㐷戰愲搳〸昸㉡㜶㌰㑢攴改捥挸慥㠶ㅤ㐹ㅦ慣㐰㜴敡㘱搸〲戰昸戲㜵㘲扢戰攸㌴ち㤴㌵㥡㌰㠶㌰㤶㜰〶〰㍡愵攸㐸搷㌸㡣㙤㥤㌲搲搲㔳㔳昱〱㐶㙥㙥㡥㍦㈳㉤㌳攰㑤㉦捣捣㑡捦挴捦愶昴搴㕣戴晥㜹㔲㑤戶昱㠸昱愴㤹搱㤹ㅣ愵㥢ㄱ㙤㐹ㄹㄸ搵㡦㑥㤹㤸㌹㥡㑥散㔰ㄶ㥥㝦愶挷昲㘲ㄱㄶ晦㈲㤰捡㌱敢昲㠱愲〳ㅦㅥ㔳㝥搵搳㤸㠳っ捤扤挰攲㌹づ扦晦㤶昳〴〰㡤㘳㍤㈷ㄹ㜲㌲挷戸㐲㡡戱㔴㜹ち㥤㡡〹㔳〹攷㄰㑡〸愵㠴㌲㠰㍢㍥て捥扤㙡晦ぢ㉦㡥敥挳慥攸戳挵慦愹昷ㄷ攱㜷㐱㑦挳㥦㜵㤸摤慦慣慡㠲昷挶挶挴攱㜷㐱挷㑢㐳㘳㠳搸㥥晦㙤㉥㜶㌱户挶㔴㝣挴㉦挲㠱晢晦㌱てて挲㥡搶㘳捥挸昶攳〴摣ぢ搳〷㍢换ㅤ㔶ぢ㤱㠱㔹昸ぢ敤ㄲ昰扡㠸晦づㅣ㔴㙣㌷ㄵ晢〲㙤㑦〲敦戰攷ㅢ晢㜵摡摥㌲搴捥㈶㔵㠹扦㔶摢摢挰㙥昱㔷㑡挷て㠰㈹敡ㅦ㜵戰摢㍥ぢ昰摢户晤㍤晡昶挹敥搱㙦㤶捦㕦挲㍦愰㠱收㔰慥散挸搲㐱㤵搸昴㔷㔴㡥㉡捦㤳㍦敢挰搶攱愶愶㝦戴㙢改㠰ㄹ挵㐵㄰愰㐳つ㘳晥㝡㡡〹ㅢ㕥ㄱ㡣㙢㕣攳㠵㕦敦㝥㘴捤〸扦慢扡捡㍦慢㡡扦ㄱ扢㘵つ㡢㍦㤵〳愵晤㐵㘶挶㑡晣㔴㙤㄰ㅢ愷扡㐴㔳㌹扦扣搴㕢㕣搶愳㝦㠵捦㑣搰慦㙣㐶㈹㑢搰㌲捡慦晥敥㔳㕣㈵扦㍥扦ㄵ散捡敡㡦昲戸㘶愲㔰㠹㈷ㄷ㜸㌷㍦㔴攴㙤摢扥㑦晢慣昸㉢㔱挷㝦㤱㉢㔴㜹㘶㈶攳戶㘶㘱㘲㌵㄰㈹㌸ㅦ㈹㌵っ㠳昶搸戰㕥㈷扣㐱㜸㤳晣㈵㜰昸〴㝦つ敢㠲愱〵攷扦㝣㕣昶愰慢摥ㅤ昰挳て扤㐷敦㔵昳戵愱挵㝢㑤㝣〳ㄳ户っ㕡昷搹㤳㑦㡤晥愲㔳㙦㜵㍡㘶攲㤴搶〵㐸㘲捥㘳㔵㘰搸㤰搳㜷ㄴ㔸㌹㝤攷挱搷扡〸㠰搳㜷戴㈱㉦收㌸捥挳敥㔹㌹㝤攷搳改ㄲ挲愵㠴换〸㤷ㄳ慥㈰㕣〹㜰慢戱㜰㤶㈳㙥㈶搶挷㈳摡ㅣ敡㘷ㄸ挳っ㙤〸㍢搴挷ㄹ㝢㤵戶㠷ㅤ敡攳㡤扤㔲摢挳づ昵㌳㡤扤㐲摢攵㔰㕦㠰㐵愹〹㌰昱㜰㔷搶㔹㐰搷㈲㜰㑥㔵戳㔵ㄹ㐲㡣ㄲ㙥㙢㌱㘳㈶挲搳㔰慡〸㠳㘸攲ㄴ㈳㉥慡㌸㔳戴㘱㐸昶扥摢挷挴㈷て戹㉢敤愸㤸户换㔶㌷㔴㤳戹っ㡡戳〴㐹㡣㌸㥥㈹㘰㐵㠶㕢挱㕡㑢〱㡤㘳搵㔴攳ㅡ愲搸㌹挶昵㜶扡摥㈱慥㥥ㄲ㐳摥挹㜱㥣愷ㄴ㘳㔱散㉥㍡摤㑤㔸㐶戸㠷戰㥣戰㠲戰ㄲ攰㔶㘵㜰ㄶ挵挶改挲ㄹ挵搸㜲㉢㠶㌳戴㈱㑣戱㘹挶㍥㔶摢挳ㄴ㥢㙥散㘳戴㍤㑣戱ち㘳ㅦ慤敤愲搸㠳㔸㤴㍡ㄷ愶㘸〵ㅦ〱捦愸〵ㅦ慥つ昱㝢㡥搹搵捣㝤戰捦搲㠹㉦敤㥣戸㜳㐳㡥㥡㠳㤹愴攰慢㌱慦㈹戸㥡㙢搸㤰摡㥥て㔶㘴㔸挳敡㍣〱挰搹㜰㠱㈱搷㜲ㅣ攷㘱搷慣搴㜶ㅤ㥤㥥㈴㍣㐵㜸㥡昰っ㘱㍤㘱〳挰慤收挱㔹㑡搸㐷敦愲愹敤㐵挶㤰愷つ㘱戵扤搸搸㝢㙢㝢㔸㙤搹㤶㉢ㄳ㥦慡敤㘱戵扤挴搸㑦搱㜶愹敤㘶㉣㑡㕤〶㤳㝤㌶戰㡤搷昵〲戸挶㡥攷戸搴㔴搵ㄳ㌱收搸㜷㕢㉦㌱攸㜲戸ㅡ㑡㕤㡢㐱㌴㜵㌲ㄱㄷ㔵㥤っ㙤㈸㙤㤲摥昸㥣て㜳㠷㉣改㤸户㜴攸㠱㍤㍤搵㐲捣㈴敡扣㡥㈴㐶ㅤ捦㈲戰愲挳ㅢ㘰慤㌷戹挰㔸戵搸戸㠶㐸㜶㠳㜱摤㑡搷户挵搵㜳愳㈱摦攱㌸捥挳〶㕡㤱散㕤㍡扤㐷㜸㥦昰〱攱㐳挲㐷㠴㡦〱㙥㜵㌳㥣愵戲ㅤ㜴攵㡣㘴户ㄸ㐳㝢㙤〸㤳㙣㠹戱户搳昶㌰挹㙥㌵昶攳戵㍤㑣戲愵挶摥㔶摢㐵戲ㅤ㔸㤴扡ㅤ㈶㕢戲摢戰攵摡〵㉥㑣戲搶㠸㌱晡戸慤㉦ㄸ㜴〷㕣つ愵㤶㘳㄰㑤戲ㄶ㠸㡢㉡搹搱摡昰㜳捡㙢㠹㈷愴㔹晤ㅥ㍤攳戵㘵敦ㄴ㘷㙣㔵昷㘲㈶㤱散㕢㈴㌱㤲㈹改㥡攵昳㕡㠸㍡慢攰㉢㐲㝥て㕦敢〷㉥㍢搶昳㠰㈱㝦攴㌸捥昳㈰挶愲捥㑦㜴晡㤹昰ぢ㘱て攱㔷挲㕥挲㍥㠰㕢㍤〴㘷㔱挷慤㡢㘴搴㜹搸ㄸ㉣㙤〸㔳㠷捤户ㄲ㤸愰敤㘱敡㍣㙡散つ戵㍤㑣㥤挷㡣摤愵敤愲捥㥦㔸㤴㝡ㅣ㈶㕢㥤搵搸㜲晤つ捥昹攳㈵㐷挵㈲挴㈸攱戶づ㌲㘶つ㍣つ愵㥥挶㈰㥡㌸㝦晦㔶㡢㌸㝦㘹㐳挶敥㔳㡢㝥㥢晦挹戰㐷ㅥ敢㌸㝦㜷昷㙤て愸つ㤸㐹挴㠹㐷㐵㡤㌸㥥㘷挱㡡っ㉥戰㔶㐳〰捥愷㙡攳ㅡ愲搸㜳挶搵愲慢㕢㕣㍤㥢っ搹㠸攳㌸てㅢ㘸戱ㄵ㘳㈵搲愹㌱愱〹㈱㠹攰㈱㌴㈵㌴〳戸搵昳㜰㤶挲晦㠰㐵㍢㕦㄰戰搷㔶っ摦㙢㐳㤸㘲㉦ㅡ晢㜷摡ㅥ愶搸㑢挶晥慤戶㠷㈹昶戲戱敦搶㜶㔱慣〵ㄶ愵戶挰㘴㉢挶㡥㕥搷戱攰㥣㡡攵慡㉦ㄱ㘲攴㜱㕢慤ㄸ昳㉡㍣つ愵戶㘲㄰㑤戱ㅤ㠸㡢㝡㍡㙤搷㠶㠹晢㡢扦摣㝤昰晢㘱ㅢ㍡㈴㝥搰昵晣扦㝡慢㜷㌱㤳㈸㜶㍣㤲〴ㄵ㝢て慣㈸搶づ㙣攳㌸昵㠱昱ちㄱ敢㐳攳搵〱㕥搶〹㜴㡤昵㝣㘴挸㡥ㄲ敡昹ㄸ㘳㙣攱㙡ㄱ㥤㍡ㄳ扡㄰扡ㄲ扡ㄱ扡ㄳ㝡〰摣敡ㄳ㌸㡢㈶㕢㜵捤捣改昵愹㌱扣愵つ㘱㘲㝤㘶散㙦㙡㝢㤸㔸摢㡣晤つ㙤てㄳ㡢ㅤ扣㤲昸㜵㙤ㄷ戱㌲戰㈸戵ㄳ㈶㕢慣ㅤ搸㜲㘵㠱㜳㡡㤵慤㕥㐱㠸㔱〶昷㜳㌲㘶ㄷ㍣つ愵扥挱㈰㥡㔸捦㈳㉥慡㔸㥢戵㘱晥㡦晤戳户慣㉢ㄹ扡愱搷ㅣ慢昵昶㜴户晡づ㌳㠹㔸愷㈰㐹㔰㉣昳㜹愲晡挱㤸㠳っ敡敥昹ㄱ慣㘸搹ㅢ㐱㔶ㅥ〰㉡戱㤳㔶挸㍥ㅣ愳㈵ㄶ㘳㙣攱攲つ㥤昲〹晤〸晤〹〳〸〳〹㠳〰㙥昵ぢ㥣愵㔸㙢㜵戱㡣㑡㝢㡣攱〹㙤〸㔳改㔷㘳㕦愳敤㘱㉡敤㌵昶挷戵㍤㑣愵㝤挶扥㕡摢㐵愵攱㔸㤴晡つ㈶㕢㈵㌶昵扡㑥〷ㄷ昶㈳敡㘱挴ㄸ㑤摣㔶〱㠳づ挰搵㔰敡ㅦっ愲挹㜴㍦攲愲捡㜴㥦㌶ㅣ㤹摢㌷㌹愳昷㤶摥ㅢ扢㙤㝤㘱㔹㔲㐵㌵晥戰愵㤶㘹ㅣ㤲ㄸ㤹㔴㥣㘱㐳捥愱〶㘰㐵㠸㌳攱㙢㥤挵㘵挷㝡攲つ㌹㠱攳㌸㡦ぢ㘳㙣挵㔸ㄳ改㌴㠹㜰㌶挱㑢㈸㈴昸〸㐵〰户㙡〸㘷㔱㘷愹㉥㤲㔱㠷敦摢挵㜰慢㌶㠴愹㘳ㄹ晢ㄲ㙤て㔳挷㙤散户㘸㝢㤸㍡㡤㡣晤㘶㙤ㄷ㜵愶㘲㔱慡㌱㑣戶㍡㠹搸㜲㤵㠰ぢ㔱㈷㐵㉤㐶㡣㤱挲㙤㤵㌱愸〹㕣つ愵㥡㘳㄰㑤㥤敢㄰ㄷ㔵㥤㙢戵㘱㤵摡㤰戲晤昹扢㝡㍦戵昳晤㤵㥦㔶㡤扢㑡ㅤ㡤㤹攴㈴慡㐲㤲愰㍡挷ㄸ㌶㐴㥤㘳挱㡡㍡㌳攱㙢㥤换㘵挷㝡㕡ㅡ㜲ㄶ挷戸㤰㡡㌱戶搰㐵㐴愷㌹㠴昳〸㜳〹攷ㄳ㉥㈰㕣〸㜰慢搶㜰ㄶㄱ收改㈲ㄹ㜵㡥㌳㠶ぢ戵㈱㑣㥤㌶挶㝥㠱戶㠷愹挳ㄶ㕢㤹昸㝣㙤て㔳愷慤戱捦搵㜶㔱攷㔲㉣㑡戵㠳挹㔶㠷㉤戹慥换挱㠵㍥挳捤㐲㠸㔱挲㙤㕤挹㤸昶昰㌴㤴敡㠲㐱㌴㜱㉡ㄱㄷ㔵㥣ち㙤㔸㌴㜵㜶敥ㅥ㕦㝥晥㠲慡㑦㥦慦扡㘹搱㌸搵ㅤ㌳㠹㌸ぢ㤰挴㠸攳改〱㔶㘴㔸〸搶㕡〴挰ぢ㠸ㄴ攳ㅡ愲ㄸ㕢㘲挵㜵㌱㕤㙦㄰㔷㑦㥡㈱㙦攴㌸捥挳㕥㔸㙣攱㤷昷搱改㘶挲㉤㠴㈵㠴㕢〹㑢〹户〱摣㉡〳捥㔲㔸㥦㉥㥣㔱㉣搳ㄸち戵㈱㑣㌱㜶搴㑡愰㔷摢挳ㄴ换㌶昶戳戵㍤㑣㌱昶攱㑡晣㈴㙤ㄷ挵㤶㘱㔱慡㈷㑣戶㘲戹搸㜲㉤〷ㄷ慡搸㤹〸㌱昲攰㡦摥㌳愶ㄷ㍣つ愵昲㌰㠸愶搸ㄸ挴㐵㔵㙣戴㌶散㙢㌳㜴㑤敢㍦扡つ㕡摢昲㥢捦㕦㙡搵㙤㡢捡挷㑣愲搸㠳㐸㘲ㄴ㔳晤つㅢ㈲捥〰戰㈲捥挳昰戵ㅥ〱攰㜴ㅡ㘸挸㐷㌹㡥昳っ挲ㄸ㕢戸㑢㡤㑥慢〹㡦ㄳ搶㄰㥥㈰慣㈵慣〳戸搵㘰㌸㑢㡤〶敡ㅡㄹ㜱㑥㌳㠶〱摡㄰㈶捥㄰㘳敦慦敤㘱攲っ㌵昶㝥摡ㅥ㈶捥㌰㘳捦搷㜶ㄱ㘷〳ㄶ愵㐶挰㘴㡢挳㡥㕣搷㐶㜰㑥㜱戲㔴㙦㠴ㄸ㈵摣搶㜳㡣㘱攷慤愱搴㔸っ愲㠹搳ぢ㜱㔱挵改愹つ㍦㈷㝤摤晤㤹摦晢㥣戶㌰㘵挹攵摢㈷戴扡㐷㡤挷㑣㈲捥㑢㐸ㄲㄴ攷㉣挳㠶㠸㌳〱慣㠸昳ち㝣慤㉤〰㠸㌳搱㤰慦㜲ㅣ攷㤹㠴㌱戶㘲慣搷攸昴㍡攱つ挲㥢㠴户〸㕢〹㙦〳摣㡡捤戰㈲㑥㜷㕤㈳㈳㡥搷ㄸ扡㘹㐳㤸㌸散㥤㤵挰慥摡ㅥ㈶㡥捦搸扢㘸㝢㤸㌸㐵挶摥㔹摢㐵㥣て戱㈸挵㑢挸戶㌸㝥㙣戹㍥〶攷ㄴ㈷㔷㜵㐰㠸㔱挲㙤㝤捡㤸挹昰㌴㤴㉡挵㈰㥡㌸挹㠸㡢㉡㑥ㅢ㙤㤸㌷㜴㙢愳㜷敦㝤㌰晦戶捣㤷愷㕦戴昵㤹戵㙡ㅡ㘶ㄲ㜱㜶㈱㐹㔰㥣ち挳㠶㠸挳㡥㔷ㄱ攷ぢ昸㕡㕦〲㈰㑥㤵㈱扦攲㌸捥㌳〳㘳㙣愱ㄷ㠵㑥摦㄰㜶ㄳ扥㈵㝣㐷昸㥥昰〳挰慤搸〱㉢㌵㙥愶㙢㘴挴㌹搷ㄸ㥡㙡㐳㤸㌸㙣㤸㤵㐰㡦戶㠷㠹㌳摢搸㤳戴㍤㑣㥣㌹挶摥㐴摢㐵㥣㕦戱㈸㌵ㄷ㈶㕢㥣昳戰攵摡〷㉥㔴ㅣ㌷㐲㡣ㄲ㙥敢㌷挶㥣て㑦㐳愹昹ㄸ㐴ㄳ㈷ㅥ㜱㔱挵㘹愰つ〳㤶㜹ㅥ㝣㈶改慣晣〵户扢扡扦㜵搴挶慦搴㘵㤸㐹挴昹ㅢ㐹㠲攲㕣㘱搸㄰㜱慥〴㉢攲ㅣ㠴慦㠵晦ㄴ攷㉡㐳㉡㡥攳㍣㔷㘳っ㜳㡣ㄵ㡢戱ㄵ㐷㘸㐰㠸㈷戸〸つ〹〹〰户扡〶捥㔲攳摦昶㠷扥㘹扤搶ㄸ昶㙢㐳㤸㌸搷ㄹ晢㍥㙤てㄳ㠷つ戴㌲昱㕥㙤てㄳ㘷愱戱晦慡敤㈲㑥ㄳ㉣㑡㕤て㤳㉤づㅢ㙥㕤ㅥ㜰㘱慦攱㝥㐲㡣㤱挲㙤㌵㘳㄰㍢㙢つ愵㤶㘰㄰㑤㥤㙦ㄱㄷ㔵㥤摤摡搰晣攳ㅢ愷㡣摢㝦㔲摥晡㑦ㅦ㍤㉦㜷㘵晣㘷敡㌶捣㈴敡戴㐰㤲愰㍡㜷ㄸ搶愸挳捦攲㍣㜷㠲ㄵ㜵㡥㠵慦搵㤲换㡥昵戰户㔵挸㔶ㅣ挷㜹敥挶㔸搴㘹㑤愷攳〸㙤〸挹㠴戶㠴攳〹敤〰㙥挵㘶㔷㈹攲愷扡㐸收搴戹挷ㄸ㍥搱㠶㌰㜵㤶ㅢ晢挷摡ㅥ愶捥ち㘳晦㐸摢挳搴㔹㘹散ㅦ㙡扢愸搳ㄹ㡢㔲昷挱㘴慢㜳㉦戶㕣㕤挱㠵㥥㍡敦㈲挴㈸攱戶扡㌳收㝥㜸ㅡ㑡戱㤱㌵㥡㌸㙦㈲㉥慡㌸㙦㘸挳㔷捤㝥㕣户敡戶攱昹换攷㑥敦㜴昳散搲㍢搴㙡捣㈴攲愴㈳㐹㔰㥣㌵㠶つ㜹㜳晡〴㔸搱㈱ㄳ扥㔶ㄶ〰攲戰愱㔵挸㙣㡥攳㍣敢㌰ㄶ㜱㜲攸㤴㑢攸㐹攸㐵㌸㠹㜰㌲攱ㄴ㠰㕢戱挳㔵挴㜹㑥搷挸㠸昳㤴㌱㔴㙢㐳㤸㌸㑦ㅢ晢㐶㙤てㄳ攷ㄹ㘳㝦㔶摢挳挴㔹㙦散ㅢ戴㕤挴挹挷愲搴戳㌰搹攲㙣挰㤶慢㍦㌸愷㌸㔹敡㈹㠴ㄸ㈵昰㜷敦ㄹ戳ㄱ㥥㠶㔲㉦㘰㄰㑤㥣㌵㠸㡢㉡捥攳摡昰搸㌱ㄳ㜶㝥㝦搳摥〱㜷捦扦攵㡡㔹㥢㉥摢愸㕥挶㑣㈲捥㌰㈴〹㡡戳挵戰收捣愱㡢攷㔵戰愲挳〸昸㕡愷〳㈰捥㙢㠶ㅣ挹㜱㥣攷㜵㡣㐵㥣〲㍡㡤㈲㡣㈶㡣㈱㡣㈵㥣㐱ㄸ〷㜰慢㌷攰㉣攲慣搴㌵㌲攲戰搵㔵っ㉢戴㈱㑣㥣户㡣㝤戹戶㠷㠹挳〶㔹㠹扦㐷摢挳挴㜹摢搸㤷㘹扢㠸㌳〹㡢㔲敦挲㘴㡢挳㠶㕡㤷ㄷ㥣㔳㥣ㅣ㜵〷㐲㡣ㄲ㙥换挷㤸昷攰㘹㈸昵〹〶搱挴㔹㠲戸愸攲摣愲つ㥢㈶捤捡㝣散㥡㑢〷㍤戳攲搹摤㙤㔶挵昷㔳摢㌰㤳㠸㔳㡣㈴㐶ㅣ捦㜶戰㈲挳㔴戰搶㌹〰扣晢搹㘹㕣㐳ㄴ㘳㐳慢戸㤶搲戵㑣㕣㍤㥦ㅢ戲㥣攳㌸捦ㄷㄸ㡢㘲搳攸㌴㥤㔰㐱愸㈴㔴ㄱ㘶㄰㘶〲摣敡㑢㌸㑢㘱慦搴㠵㌳㡡㝤㘵っ㔷㘸㐳㤸㘲㕦ㅢ晢攵摡ㅥ愶搸㌷挶㝥㤹戶㠷㈹戶摢搸㉦搵㜶㔱㙣㉥ㄶ愵扥㠳挹㔶散㕢㙣戹㉥〰ㄷ慡搸㐵〸㌱昲戸慤㜹㡣昹ㅥ㥥㠶㔲㝢㌰㠸愶搸㕣挴㐵㔵散㍣㙤㔸攷㕡戵散捣ㅦ戶攷捤摦攳㑢ㅥ㌱㜶㜲㥡摡㠷㤹㐴戱换㤰挴㈸愶㝥㌳㙣㠸㌸散㘲ㄵ㜱慥㠰慦㜵㈵〰愷搳敦㠶扣㡡攳㌸捦ㅦㄸ㡢㌸㔷搳改ㅡ挲戵㠴敢〸ぢ〸ぢ〹㡢〰㙥昵㈷㥣㐵㥣㌲㕤㈳㈳捥㕦挶㔰慡つ㘱攲晣㙤散㈵摡ㅥ㈶捥㍦挶㝥㡥戶㠷㠹㜳搰搸愷㙡扢㠸㜳㌳ㄶ愵ㄴ㍥㕥戰挵㘱㡢㤳㙢〹戸㤰㤷〹愹㉡㠰ㄸ㈳㠵摢㕡捡愰㔸戸ㅡ㑡戱㘵㌵㥡㍡㕥挴㐵㔵攷㙣㙤㤸㍦㝥㠵捡扣昷捥晣ㅢ户慥㕦晢搱ㄳ扢ぢㄵ㕢㕢㐵㥤扢㤱㈴愸㑥㘳挳㠶愸搳〴慣愸㜳て㝣慤攵㕣㜶慣㠷慤慢㐲慥攰㌸捥挳愶㔵㔱㘷㈵㥤敥㈵摣㐷戸㥦戰㡡昰〰攱㐱㠰㕢㌵㠵戳愸㔳愰㡢㘴搴㘹㘶っ㈳戵㈱㑣㥤㈳㡣晤㜴㙤て㔳愷戹戱㡦搰昶㌰㜵㡥㌴昶攱摡㉥敡慣挶愲搴搱㌰搹敡ㅣ㠵㉤搷ㅡ㜰㌵愷捥㠰昶㌹敡㌴㠴ㄸ㈵摣搶㕡挶戴㠰愷愱ㄴ晢㔴愳㠹搳ㅦ㜱㔱挵改愷つ㡤㕢㉣摡㜰挷㡤摥㈱て㉤晦㜳昴㑦㔳㍢捣㔰㙤㌱㤳㠸戳ㅥ㐹㠲攲戴㌳㙣㠸㌸敤挱㡡づ捦挲搷摡〸㠰㌸ㅤっ㔹捤㜱㥣㠷㥤慡㈲捥㜳㜴摡㐴搸㑣㜸㥥昰〲攱㐵挲㑢〰户㘲〳慢㠸㤳愳㙢㘴挴㘱㔳慢ㄸ戲戵㈱㑣ㅣ昶扢㡡㍤㑢摢挳挴㘱㉢慣搸㌳戵㍤㑣ㅣ㜶挹㡡㍤㐳摢㐵㥣搷戱㈸搵ㅤ㈶㕢ㅣ戶捥扡摥〴ㄷ㜲敡愴愸ㄴ挴ㄸ㈹摣搶㔶〶昵㠰慢愱㔴〶〶搱搴改㡡戸愸敡㜴搱㠶㙢敥戸㔰㥤昸㙡敢㐱㤷て戸㜷挳㠶昹㑦摣慤戲㌱㤳愸昳〱㤲〴搵挹㌵㙣㠸㍡㍤挱㡡㍡ㅦ挱搷晡㤸换㡥昵昴㌲攴㈷ㅣ挷㜹搸㥦㉡敡㝣㑡愷捦〸摢〸摢〹㍢〸㍢〹扢〰㙥挵戶㔵㈹㔲㙢㕤㈴愳づ㕢㔹挵搰㑡ㅢ挲搴㘱㤷慢搸㕢㙡㝢㤸㍡扤㡤晤㔸㙤て㔳㈷捦搸㡦搱㜶㔱攷ㅢ㉣㑡昵㠵挹㔶愷て戶㕣摦㠲ぢ㔳攷㐸挴ㄸ㈹摣搶昷っ捡㠷慢愱ㄴ㝢㔲愳愹攳㐱㕣㔴㜵㤲戴攱㡦昵㐷攷づ摦㥦㤰㜷㜷㥦愵㍢慦愸挸摥愶㠶㘲㈶㔱㘷て㤲ㄸ㜵㍣挳挰㡡づ扦㠲戵昶㜲㠱戱㑡㍡㔵昹扥㌳㐴戲搳㡤敢㝥扡晥㈶慥㥥㤱㠶㍣挰㜱㥣愷〰㘳㤱散㜷㍡晤㐱昸㤳昰ㄷ攱㙦挲㍦㠴㠳〰户ㅡ〵㘷愹㝣㡣慥㥣㤱㙣戴㌱ㅣ摣ㄷ戵挷㜰㡣戱晦愳敤㘱㤲㡤㌵昶扦戵㍤㑣戲㌳㡣晤㉦㙤ㄷ挹攲搱搴慡挶挳㘴㑢㌶づ㕢慥㠶攰挲㈴㍢㠰ㄸ愳㡦摢戲ㄸ㜴㈶㕣つ愵扣ㄸ㐴㤳散㔷挴㐵㤵㙣㡦㌶㙣摣摣愵㜵收㍢㉦て戸昳㠶敤つ扥敤昲挰挹ㅥㅦ㘶ㄲ㜱㤲㤰挴昲㄰㥡〲摣捡て㠳ㄴ敥㐷扤晥愳愰㔶〲㝥㈹㈸扢㔹挵昰㠳㌶ㅣ㑤㐳〲㥡昱づ挶戳戳㌵㙡ㅦ㈰晢㔳㉢㝢昴㥤攲慤愸攲㉦㉣昵㔷ち挱㤲挶〷搸㈷搹㈸㘰搳散㉦挵㉦㔹㉤㉥㈹㤱摦㑦㥡ㄸㄸ敡慤㌸挷㕦㌱愴戸捣㕦㤹ㄸ㈸㈸㉥搵扦㝤㌳扦㜱㠰㉤㤰㘸㜱㥤㔹㕣攴慦戰㘴挴㘰㔷㘰㜸〵㠸㠶㠱㐱㤵愳㉢晤㐵〹愵㈳扣㔵㔵晥㡡戲晦㠵㕦ㄵ㡣摦ㄸ摢㠰敦晤㜱㙥挴㈹ㄵㄳㅢ昵㤷戵昲户戰㜶㡡搶戶㘹㤷戰愶ㅥ㐳昰扢㜲搹㌴ㅢㅢ㥢愰㘲晦摢㉦ち㜶㌵㠷搴捤搱〵㡡愶搶㑡晥㈹昷㘹ㄵ晥㤹挵㤵㥢敦㈹㡦㔵摦㐱㕤晥㐶㔹昷㜷㘹挷ㅣ攴㥡搹㠵㙥ㅤ㠵〰搷搱㠰㌸戴㡦㉡搹ㄹ㠵挶捤ㄶ㘰慣㙡戸〸挴㈸㜶㌴换㌱昲㤵㍥㐶昸㘴攰㔶散㜱ㄶ晡㑢㑤㌷ㄵ㥡㕤捦㐲㝦愱㘹ㅥ㙡㙥挵㍥㘸愱㍦搷㌴て㌴户㘲㘷戴搰扢㌴摤㐹攸㔲㐳敦搴㜴㘷愱换っ扤㐳搳攳㐸挷㔷㠱づ㉦㍦㝦挱㙦㝦敥㔲晣戹挵㐵㔵㔳㕣㔳晣挵㤳愷攰㥥昴㐶㡤愸㐹挱㤲愷㝢晦㥤㍥㈱慦挱㉣㠴ㅥ慡㔱㤶扢摡戰㜴㤲户愲挲㍢㍢愱㜴㔲㠹扦㙣㜲搵㤴㠴㐹㌳搱ㄹ㕣㕣捥攵㈴㈴㈴㔸㙤㔱㌰愶攲挳挳㡥㔴㌹〷㡦㘷ㄹ摢ㄱ摡〳搰㈷〷㠳散敡㈷㝡昱收ㅣ扣挸ㄸ㍥搶㠶㥡㜳㔰㕤っㅢ捦㐳㔷㐷捣㔱㡢戸ㅦ㈲㉣㔲摣捥〸㜰㜵〱㠴㡡摢ㄵ㡣㔳摣昹㈶昹㍢㍡戹㉤敥㈵㠶㝥㕢搳戶戸㤷ㅡ㝡慢愶㙤㜱搹㈵㉢扢昶㤶愶㙤㜱㉦㌷昴㥢㥡戶挵㘵㈷慤㜸扦愱㘹㕢㕣昶搶ち晤扡愶㐵㕣挵敥㔶ち㙣㈴㔳㡢㌱愰㙣㔶〶㜶㈵㔸昶㈵㘰愴散㤹摣挱㉣㐲㌶挰慤㙥㠵㐱愶㝤搹戱〸昶愵㉦㌵㠶㤷ㅣ换戰㝡㈲㐸戱敦㔴㘲㕥搰㈶㈳ㄵ㝢㔱挵昰扣㌶㌸愴㘲㕦慡㐸㜵㌲愶愸㐵慡㑤〸㡢㤴敡㔴慥昶つㅣ㍣㌵攷㘰ㅥ愹㙡㔰晡ㅣ扣换㈴摥愰ㄳ摢㌲摤㙤攸昵㥡戶㘵㕡㘶攸㘷㌴㙤换㜴㡦愱㥦搶戴㉤搳㜲㐳㍦愵㘹㕢愶ㄵ㠶㝥㔲搳戶㑣㙣愸㤵ㄲ慣搳戴㉤ㄳ㕢㕡㥤㌲㜹㔶㠳㄰㐱〶㜳㔷㑥㈳っ〱戸搵ㅡ㌳挱攳㝡〲㔳摣㈷㡣㘱戵㌶㌸㡡换挶㔴ㄶ搷攲㜹㄰慢ㅥ㠵㐷㘴ㅤ㑦㘷ㄲㅥ昲㌵㜵㉣㈰攵愸攳㍡㤳攳〱㥤挳慥攳㤳㠶㕥愵㘹扢㡥㑦ㄹ晡㝥㑤摢㜵㝣摡搰昷㘹摡慥攳㌳㠶扥㔷搳㜶ㅤ搹㉡㉢〵㕢愹㘹扢㡥㙣㥥ㄵ㝡㠵愶敤㍡㙥〶敤慣愳㝡〹㠴ㅣ敥㘷㜱捦㜱㐴挸戳捣敢㘰愵扡ㄳ戸㠳ㄳ〹㤳〰戸晡㘵愶扤换戱〸ㅥ敥㙣㌱㤵㝣㜷㍡㤶㘱ㄵ㈲㐸戱慦㔴㑣户㙢㤳㔱攴㙤㘳戸㑤ㅢㅣ㡡扣〳㥢㈸挲挳㍤㔶摤ち㡦㐸㐵㈶㜳㘱愱㐷㜶㌱㈹㠷㈲敦㥡ㅣ㌷敡ㅣ戶㈲敦ㄹ晡〶㑤摢㡡戰愷㔵㤶扡㔸搳戶㈲ㅦㄸ晡㝡㑤摢㡡㝣㘸攸㐵㥡戶ㄵ昹挸搰ぢ㌵㙤㉢昲戱愱ㄷ㘸摡㔶㘴〷攸㄰㐵扥〰㈱㡡㔴㜰捦㡤㈲㙣ㄵㄵ㐵㉡戹㠳㔵㠴ㄹ〰户㘲㕦愸㉣昹㉡㍤慤愹敥て挶㜰愵㌶㌸慡晢㈳㙣㡥攳晤㜲㜸㐴㔶㜷づ㤳㠴ㅥ敦㜳㐹㌹慡换㝥㔳㐹㝥戱捥㘱㔷㤷ㅤ愸㐲㕦愴㘹扢扡散㐹ㄵ㝡㥥愶敤敡敥㌱昴㠵㥡戶慢晢慢愱㉦搰戴㕤摤扤㠶㍥㕦搳㜶㜵昷ㄹ㝡慥愶敤敡晥〹㍡愴扡㙣ㅤ㤵敡㕥㡡㕤〹㔶㌷㍥㐱㔷昷㌲敥攰攵㠴㉢〰㙥攵㠲㐱㤶㝣慥㘳ㄱ㍣摥ㅢㅡ挳㑣挷㌲慣慢ㄱ愴㉣㘳慡搲㈶愳㠸摢ㄸ㉡戵挱愱〸晢㐲ㅤ挷晢㜴㜸㐴㉡戲㤰ぢぢ㍤摥慦㈷攵㔰㈴搱攴㈸搱㌹㙣㐵搸㘱㉡晢㜱㡥愶㙤㐵㥡ㄸ㝡慡愶㙤㐵㤲っ㕤慣㘹㕢ㄱ昶愵捡㈴㔳㌴摤〹㐷㈷㉥ㄲㄹ㝡戲愶㙤㐵搸扢㉡摥〱㑤摢㡡戴〰ㅤ愲㐸㉢㄰愲挸㔲散㑡㔰㤱攳挱捡昱㝥ㅢ㜷昰㜶挲ㅤ〰户㘲㍢愷㑣敢搵搳㜲㑦ㄲ㜰晦㔲〷㘳㌸㕢ㅢ㑣搹㑦㌰㠶㐹摡攰㈸㝢㐷搸愴散㝣㜵ㅢ慢㈶挰㈳戲散换㤹㥤㉦㘴㙢㥥昸㔷㤲㜲㤴㥤㥤愱戲慡㌳㜴づ扢散㥤つ㍤㔶搳㜶搹扢ㄸ㝡㡣愶敤戲戳㥦㔴㈶ㄹ慤㘹扢散摤っ㍤㑡搳㥤愴散散㌹ㄵ敦〲㑤摢㘵敦㘱攸㤱㥡戶换捥㍥搰㤰戲攷㠰㤰戲㍦挲㍤挷㡣㝣㜸搸㤵㈹㘵㝦㤴㍢昸ㄸ㘱㌵挰慤㝡㥢㘹㠷敡㘹㑤㜵搹㡤㈹换ㄸ愲つ㡥敡昶㠱捤㔱摤挱昰㠸慣敥㍡㈶〹慤敥㔳愴ㅣ搵㘵㐷愷攴攸愷㜳搸搵㘵㡦愷搰昹㥡戶慢摢捦搰㝤㌵㙤㔷户扦愱晢㘸摡慥敥〰㐳攷㘹扡㤳㔴㤷扤愲㌲㜷㙦㑤摢搵ㅤ㘴攸㔳㌵㙤㔷㜷㌸攸㤰敡戲㌷㔳慡扢〹扢ㄲ慣㉥㥢㈹愵扡㥢戹㠳捦ㄳ㕥〰戸ㄵ㍢㈷㈵㕢㑦㍤慤愹敥㔹挶㤰慢つ㡥敡戲戳搲昱㈴㥥つ㡦挸敡㙥㘱㤲搰㈷昱搷㐸㌹慡换㡥㑣㐹㥥愶㜳搸搵㘵㡦愶搰愹㥡戶慢㝢戶愱㔳㌴㙤㔷㤷㝤㥣攲㝤愲愶敤敡ㄶㅡ扡㠷愶㍢㐹㜵搹敢㈹摥摤㌵㙤㔷㤷摤㥦㐲㜷搳戴㕤摤愹愰㐳慡㕢〶㐲慡晢ㅥ㜶㈵㔸㕤㌶㐳㑡㜵摦攷づ㝥㐰昸㄰㠰㍥ㄱ㌳㙤㐷㍤慤愹㉥扢㈱㈵摦〹摡攰愸敥㉣搸ㅣ搵㙤て㡦挸敡㝥挶㈴愱搵摤㑥捡㔱㕤㜶㔴㑡㡥㌶㍡㠷㕤㕤昶㔸ち㝤㥣愶敤敡戲敢㔲攸搶㥡戶慢㍢搷搰慤㌴㙤㔷㤷㥤㤹攲摤㔲搳㥤愴扡散搵ㄴ晡㔸㑤摢搵㘵昷愶搰挷㘸摡慥敥愵愰㐳慡㝢㈵〸愹敥㌷搸㤵㘰㜵ㄷ㠰㤵敡敥收づ㝥㑢昸づ攰㔶㙣㘸㤴㘹㥢㍢ㄶ挱ㅦ㤱㙣㜲ㄴ挳ㄱ㡥㘵㔸㍦㈲㐸戱戳㔱㑣㑤戵挹㈸挲㙥㐷㌱㜸戴挱愱〸㍢ㅦ㐵ㄱ晢㈵㘱ㄳ㜸㐴㉡昲㉢ㄷㄶ晡㈳㜲ㅦ㈹㠷㈲散㤸㤴ㅣ㤶捥㘱㉢挲ㅥ㑡愱ㄳ㌴㙤㉢㜲㡢愱ㅢ㙡摡㔶㠴㝤㤶攲敤搲戴慤〸㍢㉦㠵㡥搷㜴㈷㔱㠴扤㤸㐲㌷搰戴慤挸㙤㠶㡥搳戴慤挸㌲搰㈱㡡慣〴㈱㡡晣㠳㕤〹㉡昲㈰㔸㔱攴㈰㜷㌰愶ㄱ㐰〱摣敡㘱㌳敤㍦㝢敤换㤵愶扡㡦ㄸ挳摦摡攰愸㉥㕢ㄷㅤ挷晢㥦昰㠸慣慥㡢㐹㐲㡦昷〴㔲㡥敡戲攵㔱㜶㜵扦捥㘱㔷㤷㑤㤰㐲敦搳戴㕤㕤戶㐵ち扤㔷搳㜶㜵搹㈸㈹昴慦㥡戶慢换搶㐹愱昷㘸扡㤳㔴㤷捤㤴㐲晦愲㘹扢扡㙣慦ㄴ晡㘷㑤摢搵㘵㠳㘳㐸㜵搹扤㈸搵㙤㡡㕤〹㔶昷㈵戰㔲摤㘶摣挱㈳〸捤〱㙥昵㡡㤹昶㍢㍤慤愹敥ㄶ㘳昸㔶ㅢㅣ搵㘵敦愱愳扡摦挰㈳戲扡挷㌰㐹㘸㜵㕢㤲㜲㔴昷㌵㤳攳㜳㥤挳慥㉥扢ㄸ㘵㔷㜷㘹摡慥敥ㅢ㠶摥愹㘹扢扡㙦ㅡ㝡㠷愶敤敡戲昷㔱㈶搹慥改㑥㔲㕤㜶㐳ち扤㑤搳㜶㜵搹ㅦ㈹昴㘷㥡戶慢晢㈱攸㤰敡㝥ち㐲慡摢ㅥ扢ㄲ慣敥㉥戰㔲摤づ摣挱ㄳ〸ㅤ〱㙥挵收㐰㤹昶㐳㍤慤愹敥㤷挶昰㠱㌶㌸慡晢ㄵ㙣㡥敡扥〷㡦挸敡㜶㘳㤲搰敡昶㈰攵愸敥搷㈶挷㕢㍡㠷㕤㕤戶㈱捡㥡摥搴戴㕤摤摤㠶㝥㐳搳㜶㜵扦㌵昴敢㥡戶慢换收㐵㤹攴㌵㑤㜷㤲敡㝥㙦攸㔷㌵㙤㔷㤷つ㡥攲扤㐵搳㜶㜵搹㘲ㄸ㔲㕤昶て㑡㜵戳戱㉢挱敡戲攱㑦慡㥢挳ㅤ捣㈵昴〴戸ㄵ扢晢㘴摡ㄷ昴戴愶扡㜸晥戰つ捦㙢㠳愳扡ち㌶㐷㜵㌷挱㈳戲扡愷㌲㐹㘸㜵昳㐸㌹慡换慥㐱㐹扥㐱攷戰慢ㅢ㘷攸昵㥡戶慢换捥㐲昱㝥㐶搳㜶㜵搹㙢㈸昴搳㥡戶慢敢㌲昴㔳㥡敥㈴搵㘵㍦愲㜸㍦愹改捥㐲㈷ㄸ㝡㥤愶敤敡戲㐷㌰愴扡捤㐰㐸㜵〷㘳㔷㠲搵㘵挳㥥㔴昷㌴敥攰㄰挲㔰㠰㕢戱㍢㑦戲慤搶搳㥡敡戶㌴㠶挷戴挱㔱摤㔶戰㌹慡晢〸㍣㈲慢㍢㤲㐹㐲慢㍢㡡㤴愳扡散晡㤳攴慢㜴づ扢扡挷ㄹ晡㝥㑤摢搵㙤㘳攸晢㌴㙤㔷㌷搹搰昷㙡摡慥㙥㕢㐳慦搴戴㕤㕤昶ㄳ㑡捡ㄵ㥡敥㉣搵㙤㘷攸攵㥡戶慢换ㅥ扦㤰敡戲㠱㑦慡㍢〱扢ㄲ慣㉥㍢敥愴扡ㄳ戹㠳㤳〸㘷〳摣㡡敤㜵㤲敤㑥㍤慤愹㙥㤶㌱摣愱つ㡥敡㘶挳㈶搵戵摦摦摤〶㡦挸敡晡㤹㈴昴ㅤ挸㘴㔲㡥敡戲㙤㑦㤲摦慣㜳搸搵捤㌵昴㑤㥡戶慢换搶㍥昱扥㔱搳㜶㜵㝢ㄹ晡〶㑤摢搵㍤挹搰㡢㌵㙤㔷㤷つ㠱㌲挹昵㥡敥㉣搵㍤挵搰㡢㌴㙤㔷㤷㑤㝡㈱搵ㅤ〸㐲慡㍢つ扢ㄲ慣㉥㕢收愴扡搳戹㠳ㄵ㠴㑡㠰㕢戱㍦㑥戲㕤愳愷㌵搵㘵捦㥣ㄸ慥搶〶㐷㜵㐷挲收㌸㜶慦㠴㐷㘴㜵㘷㌱㐹攸戱㍢㠷㤴愳扡散扢㤳ㅣ㤷攸ㅣ㜶㜵搹㠹㈷昴㝣㑤摢搵㘵㙦㥥搰ㄷ㙢摡慥敥ㄸ㐳㕦愴㘹扢扡㘳つ㍤㑦搳㜶㜵搹搱㈷㤳㕣愸改捥㔲摤㜱㠶扥㐰搳㜶㜵㈷㠱づ愹慥て㠴㔴㜷㍥㜶㈵㔸㕤昶扣㐹㜵㉦攱づ㕥㑡戸っ攰㔶㙣㝢㤳㙣戳ㅤ㡢攰㙢㘴戶挲㠹㘱㤶㘳ㄹ搶㤵〸㔲散㝦ㄳ搳㑣㙤㌲㡡戰㈷㑥っ㌳戴挱愱〸晢攳㐴ㄱ晢㌵㜲㈵㍣㈲ㄵ戹㡥ぢぢ㝤㡤扣㤰㤴㐳ㄱ昶搵㐹㡥㌲㥤挳㔶㠴㥤㜶㐲㤷㙡摡㔶愴挲搰㈵㥡戶ㄵ㘱㌷㥥㜸㥦愳㘹㕢ㄱ昶攷〹㍤㔵搳戶㈲散搸ㄳ扡㔸搳㥤㐵㤱㤹㠶㥥愲㘹㕢㤱戹愰㐳ㄴ㤹〷㐲ㄴ㔹㠲㕤〹㉡挲㥥㌶㔱攴㔶敥攰㔲挲㙤〰户扡挲㑣敢搳搳㥡敡戲愹㑤㤶㔱愸つ㡥敡戲挱捤㜱扣㥦つ㡦挸敡摥捤㈴愱挷晢㍤愴ㅣ搵㘵㘳㥣攴㌸㔳攷戰慢换㔶㌹愱挷㙢摡慥㉥㥢攷㠴ㅥ愷㘹扢扡㙣愷ㄳ晡っ㑤摢搵㘵㠳㥤搰㘳㌵㙤㔷㤷㉤㜷㐲㡦搱㜴㘷愹㉥㥢昰㠴ㅥ慤㘹扢扡㌷㠳づ愹敥㔲㄰㔲摤〷戱㉢挱敡摥つ㔶慡晢㄰㜷昰㘱挲㈳〰户扡挷㑣㍢㐲㑦㙢慡换愶㌴挹㌷㕣ㅢㅣ搵㘵㠳㥡攳戹㝡㈸㍣㈲慢扢㠶㐹㐲㥦慢搷㤲㜲㔴㤷㡤㙤㤲㘳愰捥㘱㔷㤷慤㙥㐲て搰戴㕤摤晢っ摤㕦搳㜶㜵搹づ㈷摥晤㌴㙤㔷㤷つ㜲㐲攷㙢摡慥㉥㕢收㠴敥慢改捥㔲㕤㌶搱〹摤㐷搳㜶㜵㔷㠳づ愹敥㕡㄰㔲摤㡤搸㤵㘰㜵搷㠳㤵敡㔶㜳〷㥦㈳㙣〲戸搵戳㘶摡㤳昵戴愶扡ㅢ㡤攱㈴㙤㜰㔴户ㅡ㌶挷戱摢ㄳㅥ㤱搵㝤㠹㐹㐲㡦摤㔷㐸㌹慡晢㥣挹㤱愹㜳搸搵㘵慦㥡散㙡㠶愶敤敡㙥㌶㜴扡愶敤敡戲㥦㑤扣搳㌴㙤㔷㤷ㅤ㙥㐲愷㙡摡慥㉥㝢摥㠴㑥搱㜴㘷愹㉥扢攰㠴㍥㔱搳㜶㜵搹㠷ㄶ㔲㕤昶㤸㐹㜵摦挶慥〴慢晢〱㔸愹敥㍢摣挱㜷〹敦〱摣㡡ㅤ㘰㌲㙤ㄷ㍤慤愹㉥扢挲挴搰㔹ㅢㅣ搵晤〴㌶㐷㜵㍢挲㈳戲扡ㅦ㌳㐹㘸㜵㍦㈵攵愸敥愷㈶挷昱㍡㠷㕤㕤昶㥡㐹敡戶㥡戶慢扢捤搰挹㥡戶慢扢摤搰㙤㌴㙤㔷㜷㠷愱㡦搳戴㕤摤㥤㠶㙥慤改捥㔲㕤㜶戱㐹捡㔶㥡戶慢晢つ攸㤰敡戲㐷㑣慡晢㈵㜶㈵㔸摤㍤㘰愵扡㕦㜱〷扦㈶㝣〳㜰㉢昶㜵挹戴㐷㍢ㄶ挱㥦㠴散昵ㄲ挳㔱㡥㘵㔸摦㈱㐸敤㌷愶收摡㘴ㄴ昹捤ㄸ㡥搰〶㠷㈲㙣〰ㄳ㐵散㥦㠴㑤攱ㄱ愹挸捦㕣㔸攸㑦挲㍤愴ㅣ㡡戰㜱㑣搶㤵愸㜳搸㡡戰㤵㑣攸㐶㥡戶ㄵ昹搳搰㙥㑤摢㡡晣㘵㘸㑢搳戶㈲㙣㐰㤳㐹ㄲ㌴㙤㉢昲㡦愱ㅢ㙡扡戳㈸㜲搰搰㉥㑤摢㡡戰㑤㉣㐴ㄱ戶㠰㠹㈲㝦㘲㔷㡣㈲㡡㍤㕢㤲慢㠱㡥㍥〹㤳㈶挴扡ㄴ晢戸挴㄰愷つ㈷㡢㐱㈹昶㜶㠹㈱㔶ㅢ㑥㠵挱㍡㠸㐹攳搹摡㔳攷挶㈳㜶昹晤挷㍦摥ㅤ㤳〸昹搹㌰㈴㥤㠲ち㈳搴㐰ㅥ㐹散㡡㈱㥢㐰㍤ㄴ扢㘱㘴慤晦晣㙡㕦昲㌲㝢挷づㄹ㌱晣慤つ㘶敦搸㌵㈳㠶扦戴㐱昶㉥㥥〹搹摢挲㍤戴㕣ㅣ戱愵㐵搲㌷㜴愶㘷㜷㐸㑤㝡㜶㠵挸㘴〷挲搲戳㔳㐴っ扦㠵愵捦㌶㠶晤捥昴㡤㤰㈲㠹㍤㈲昸ㅥ搳㜰㙢慣㡡㘹ㄲ摦㍡昶昹搸㉦搴ㅦ㜱㍦挷慣㐰挲ㄵ㉡㉥㐶戱愳㐳ㄶ㤸挸〵戲㤹㐳ㄶ搸搸戱㐰㌵搸㈴搸ㄳ戶㈴昶㑡挸㤲㝥〹㕢ㄲ晢㈷挴昰戳㜳㐹㑤㤹㠲慤て㤲戰ㄹ㐷散㝡㤰㠴㐷㌸ㄲ㈶戱㠱愰愶㈲ㄳ捣㘴摦㠷愵㘷㌳㠱㘴昹㉥㉣㍤ㅢっ挴昰慤㌳晤搱㐸㤱挴㌶〲㝣户㉢㤲㄰摦㐸㉡戲ㄷㄵ㔹㡣㠴㡢㔹ㄱ㜶〲挸〲㕢㜰㠱㙣〲㤰〵ㅥ攳㕣㈰㍦㑦慦㔹㈰㍦㐷㤷㜴㕦㠵㉤㤰㥦慤㡢攱换戰〵昲昳㜶㌱㝣攱㕣㘰㙢㈶攴㐷攵㤲晥㌸㡥昸㈹戹愴㙦攳㑣捦て㥣㙢搲昳㠳㘶㤹㙣㐷㔸㝡㝥昸㉣㠶敤㘱改昹㠱戴ㄸ戶㌹搳户㐳㡡㈴㝥散㡣敦㜶㝤搶㌷昸㔲昱㠸戹て昵㈹㐵挲㔲搶㠷㥦ㅣ换〲摢㜳㠱晣搰㔸ㄶ搸挱戹㐰㝥晥㕡戳㐰㝥敥㉡改㍥づ㕢攰敤挶昰㔱搸〲昹昹慣㐴㝣攸㕣㘰㘷㈶攴㈷愸㤲扥ぢ㐷晣昰㔴搲㜷㜵愶攷攷㤰㌵改昹昹愳㑣昶㙥㔸㝡㝥㈶㈹㠶㜷挲搲昳㜳㑡㌱扣敤㑣㝦㈲ㄳ慥㠳㐹搲愷㜰挴㑦ㄷ㈵㝤慡㌳㍤㍦愸慢㐹捦て攸㘴戲㌷挲搲昳㐳㍢㌱扣ㅥ㤶㥥ㅦ攴㠹攱㌵㘷晡㑣㈶摣〲㤳愴捦攲㠸ㅦ扦㐹晡㙣㘷㝡㝥㤲㔵㤳晥㝤㌳搹换㘱改㍦㌰㠶㤷挲搲昳㤳㉥㐹晦愲㌳㝤㉦㈶晣っ㈶㐹㝦ㄲ㐷晣㝣㑡搲㥦散㑣捦㡦㝡㙡搲昳㈳ㅥ㤹㙣㔳㔸晡㙦㡤攱戹戰昴晣㈸㐸㈲慡㥤改昳㤰㈲㠹ㅦ昸攰扢㝤㜰㝥搹㘰扦ㅣ㥣㕢㜱㜰㕥㠰㠴ㄷ昰攰攴㘷㌶戲挰㍥㕣㈰㍦慥㤱〵昶㜵㉥㤰㥦㝣搴㉣㤰㥦㜸㐸扡昵㘱ぢ攴愷㈰㘲㜸㈶㙣㠱晣㘴㐴っ㑦㍢ㄷ㌸㠰〹昹愱㠶愴ㅦ挸ㄱ㍦捦㤰昴㠳㥣改昹搱㐰㑤晡㘶㘶戲戵㘱改昹㌱㠱㘴㜹㈲㉣㍤㍦㍡㄰挳ㅡ㘷晡愱㑣挸慢晥㤲㝥ㄸ㐷扣攰㉦改㠷㍢搳昳摡㜹㑤㝡㕥㌳㤷挹ㅥつ㑢捦敢攸㘲㜸㈴㉣㍤慦慤㡢攱㘱㘷晡〲㈶攴㘵㜱㐹㍦㡡㈳㕥ㄱ㤷昴愳㥤改㜹㜱戹㈶㍤㉦㉡换㘴慢挲搲昳㐲戳ㄸ敥て㑢捦㡢捦㘲戸捦㤹㝥ㅣㄳ昲扡戱愴ㅦ捦ㄱ㉦ㄹ㑢晡㌳㥤改㜹昵戵㈶㍤慦扡捡㘴换挳搲昳㑡慣ㄸ敥〹㑢捦慢戳㘲㔸收㑣㍦㠹〹㐷挲㈴改捦收㠸搷㔴㈵扤搷㤹㥥㤷㈷㙢搲昳戲愴㑣㜶㐷㔸㝡㕥慡ㄴ挳敤㘱改㜹昹㔲っ户㌹搳晢㤹㤰㔷ㅥ㈵㝤㠰㈳㕥㜴㤴昴㤳㥤改㜹晤慥㈶㍤慦摢挹㘴户㠴愵慦㌰㠶㥢挳搲昳晡㥥㐴摣攴㑣㝦づㄳ昲搲㥣愴㉦攱㠸㔷攵㈴㝤愹㌳㍤㉦㜰搵愴攷㠵㉤㤹散晡戰昴扣搸㈵㠶㐵㘱改㜹〱㑣っぢ㥤改愷㈳㐵ㄲ㉦㜳攱扢晤捣昰㔴㠳㥦攵㤹㘱〵㥥ㄹ㘶㈱攱㉣㍥㌳昰㑡㤵㉣戰㠲ぢ攴㐵㉡㔹㘰愵㜳㠱扣摥㔳戳㐰㕥攷㤱㜴搷㠴㉤㤰搷㝥挴㜰㜵搸〲㜹㍤㐸っ㔷㌹ㄷ㜸㉥ㄳ昲㔲㡥愴㥦挵ㄱ慦攲㐸晡搹捥昴扣㈰㔲㤳㥥ㄷ㐲㘴戲换挲搲昳攲㠸ㄸ㉥つ㑢捦ぢ㈶㘲戸挴㤹晥㝣㈶攴戵づ㐹㝦〱㐷扣捣㈱改㉦㜴愶攷ㄵ㠳㥡昴扣㔲㈰㤳捤ぢ㑢捦慢〷㘲戸㌰㉣㍤慦㈸㠸攱〲㘷晡昹㑣挸㡢〱㤲晥ㄲ㡥㜸ㅤ㐰搲㕦敡㑣晦戶㘶敤㔷攱㝣㉢㉤㤳捤〹㑢捦户搷㘲㤸ㅤ㤶㥥㙦戹挵㌰换㤹晥㑡㈶攴扢㘵㐹㝦ㄵ㐷㝣愳㉣改慦㜶愶攷㝢捥㥡扤攷㝢㑤㤹慣㉡㉣㍤摦㝦㡡愱㌲㉣㍤摦㤳㡡愱挲㤹㝥〱㔲㈴昱㥤㈷扥摢〷攷摤晡挷搶戵捥ㅦ㕢㝣昳㈸ぢ㕣挸〵敥挱㐸ㄶ戸挸戹㐰扥〵ぢ㉥㌰㠹敦㥤挶㘲捥搸㔹捡㜷㜶搱搹㘷ㅦ㐸㙡㤰㝣㙣㠳㌳㝡㈷㉥搹戱㘵搷昵敦㥥㜵昲搷㝦摤㜶摢扢㕦㕣晦摡㕦敢ぢ㑦㝥㘹搹戲攷〷摦昹摡慥㘶㠱扢㘲搷ㅥㄸ㜲搷摣搴㜳收㑥て㡣敥㌲㘰敥戸愹愷愷㡥㘸摡㌵㉥慥㘱挳㡥㐷扣摣愲㤳㘷摥昴㈷搵㜳ㅦㅤ㕤愶戸㘲㔹挴昵搸攰晢敦〴㍣㍣㝣摦攴挱㠶戵㤸㑢扢㠱㜰㈳攱㈶挲捤㠴㕢〸㑢〸户ㄲ㤶〲ㅡ㌷㑣攲㥢愱㝡㕤慥扣扦攲挲㙥㐳愶攰㜲昹㍥㑢㤶㝢㍢㌶慣㍢〸㜷ㄲ敥㈲摣㑤㔸㐶戸㠷戰㥣戰〲㠰攵昲捤㔳扤㉥㔷摥㙤㜱戹㉢㤱㈹戸㕣扥敢㤲攵摥㡢つ敢㍥挲晤㠴㔵㠴〷〸てㄲㅥ㈲㍣㑣㜸〴㠰攵昲㡤㔵扤㉥㔷摥慢㜱戹㡦㈲㔳㜰戹㝣捦㈶换㝤っㅢ搶㙡挲攳㠴㌵㠴㈷〸㙢〹敢〸㑦ㄲ㥥〲㘰戹㐷攳㕢扤㉥㔷摥戹㜱戹㑦㈳㔳㜰戹挷㘰㈰换㝤〶ㅢ搶㝡挲〶挲戳㠴㡤㠴㙡挲㜳㠴㑤㠴捤〰㉣户㌵扥搵敢㜲攵㥤ㅥ㤷晢㍣㌲〵㤷摢〶〳㔹敥ぢ搸戰㕥㈴扣㐴㜸㤹昰ち㘱ぢ攱㔵挲㙢㠴搷〱㔸㙥㍢㝣慢搷攵捡晢㍥㉥昷つ㘴ち㉥户〳〶戲摣㌷戱㘱扤㐵搸㑡㜸㥢昰づ攱㕤挲㝢㠴昷〹ㅦ〰戰摣捥昸㔶慦换㤵昷㠹㕣敥㠷挸ㄴ㕣㙥㔷っ㘴戹ㅦ㘱挳晡㤸昰〹攱㔳挲㘷㠴㙤㠴敤㠴ㅤ㠴㥤〰㉣昷㐴㝣慢搷攵捡晢㑡㉥㜷ㄷ㌲〵㤷㥢㡡㠱㉣昷㜳㙣㔸㕦㄰扥㈴㝣㐵昸㥡昰つ㘱㌷攱㕢挲㜷〰㉣㌷ㄳ摦敡㜵戹昲㍥㤴换晤ㅥ㤹㠲换捤挶㐰㤶晢〳㌶慣ㅦ〹㍦ㄱ㝥㈶晣㐲搸㐳昸㤵戰㤷戰て㠰攵昶挲户㝡㕤慥扣㙦攵㜲昷㈳㔳㜰戹㈷㘳㈰换晤つㅢ搶〱挲敦㠴㍦〸㝦ㄲ晥㈲晣㑤昸㠷㜰㄰㠰攵收攱㕢扤㉥㔷摥挵㜲戹㌱㡤ㅤ换敤㡢戴戲㕣〵搶㡡㈵挴ㄱㅡ㄰攲〹㉥㐲㐳㐲〲挱〲㘰戹〳敡㝢戹昲慥㤷换㜵㈳㘱戰扡㠳捣㜲ㅢ㜱㉤㠹㠴挶㠴㈶㠴㈴㠲㠷搰㤴搰㡣㜰〴〰换ㅤ㕡摦换㤵㜷挹㕣㙥㜳㈴っ㉥㜷戸㔹敥㤱㕣换㔱㠴愳〹㉤〸挷㄰㡥㈵戴㈴戴㈲戴〶㘰戹〵昵扤摣㔱㐸㈰慦挸㡥㐳挲攰㜲㐷㥢攵戶攱㕡㤲〹㙤〹挷ㄳ摡ㄱ摡ㄳ㍡㄰㑥㈰㜴〴㘰戹攳敡㝢戹攳捤㜲㍢㈱㘱㜰戹㘷㥡攵㜶收㕡扡㄰扡ㄲ扡ㄱ扡ㄳ㝡㄰㑥㈴愴㄰㔲〱㔸敥愴晡㕥敥搹㘶戹㘹㐸ㄸ㕣慥搷㉣㌷㥤㙢挹㈰㘴ㄲ戲〸搹㠴ㅣ㐲㉥愱㈷愱ㄷ〰换昵搷昷㜲〳㘶戹㈷㈱㘱㜰戹㤳捤㜲㑦收㕡㑥㈱㥣㑡攸㑤挸㈳昴㈱昴㈵攴ㄳ晡〱戰摣㜳敡㝢戹㈵㘶戹晤㤱㌰戸摣㔲戳摣〱㕣换㐰挲㈰挲㘰挲㘹㠴㈱㠴愱㠴㘱㠴攱〰㉣㜷㝡㝤㉦户挲㉣㜷〴ㄲ〶㤷㕢㘹㤶㝢㍡搷㌲㤲㔰㐰ㄸ㐵ㄸ㑤ㄸ㐳ㄸ㑢㌸㠳㌰づ㠰攵㥥㕢摦换㥤㘵㤶㍢ㅥ〹㠳换㥤㙤㤶㝢㈶搷㜲ㄶ㘱〲㘱攲晦慢敤㍡㠰慤慡戲㉣㐷㈵㕣㤰㘰㐰愲愸㐸〶㌳挱ㅣ〸收㐰㌰〷㌲㡡挲〷〵㡣〴戳㈲愸愸愳愸㠰愹㡣挸愸摤ㄸ㄰㐷摢㔶㔱扢㜵捣㜱摡慣ㅤ捡戶ㄵ㌱㡣ㄱ㤹扤昶摡敢昸㝦摦㌷晤㥣愹㤲㉡㜷敤戵昶㍡攷慥昵晦㝢敦摦㜷晥慢㉦捡〸㤴㤱㈸愳㔰㐶愳㡣戱㘲㜶㘷晥摡㜶㘷挹敥㔸扢㘰戶㝢愶散㡥㠳㤷㘳㔱㡥㐳ㄹ㡦㜲㍣捡〹㈸ㄳ㔰㈶愲搴㔸㌱扢攷晥摡㜶捦㤳摤㐹㜶挱㙣昷㝣搹㥤っ㉦㈷愲㥣㠴㌲〵㘵㉡捡㌴㤴㤳㔱㑥㐱㌹搵㡡搹扤攸搷戶㍢㐷㜶㑦戳ぢ㘶扢㜳㘵昷㜴㜸㌹〳㘵㍡捡っ㤴㤹㈸戳㔰捥㐴㌹ぢ攵㙣㉢㘶㜷摥慦㙤昷㌲搹㍤挷㉥㤸敤㕥㉥扢攷挲换㜹㈸攷愳㕣㠰㜲㈱捡㙣㤴㡢㔰收愰捣戵搲戴㘱㡢㉢㙣ㅤづ㉡㡡㡢㐱㕥㠲㜲㈹捡㍣㡣搷㐹晦㘶㘳㍦愴㌹昱ぢ晥㙥户扦㘹昱搷㐵慥搴㘰㜲っ晣晥敡ち㕢㤵慥搲愸㈶㐶晣慤晤㝣搱ㄳ㠳收㙦敤慦ㄶ㍤㈱㘸晥搶晥ㅡ搱㈷〴摤捡㉥摣㌸㕤㉢晡昸愰昹㕢晢〵愲挷〷捤摦摡㉦ㄴ㝤㕣搰晥㕢晢ㄶ㡢㡣昶捣ぢ㤰㜴㈱捡㈲㤴敢慣㔸收敢戴㙡㜴慣㔲收敢㌵ㄸㄵ〳捦㝣愳慤㑡㌷㘸㌴㈲㐶捣㡣㘳ㄳ晦昲つて㥡㤹㙦ㄲ㝤㑣搰捣㡣愳ㄵ㔷ㅦㅤ㌴㌳摦㉣晡愸愰㤹昹ㄶ搱㐷〶捤捣户㡡㍥㈲㘸㘶挶戱㠹㘷扥〳㐹ㄷ愳摣㠹戲挴㡡㘵扥㕤慢づ㡥㔵捡㡣㌳ㄵ昷㌴㉣〶㥥昹㙥㕢㤵ㄶ㙢㌴㈴㐶捣㝣愷攸挱㐱㌳昳ㄲ搱〷〵捤捣㌸㥦昱晤てっ㥡㤹敦ㄲ㝤㐰搰捣㡣㌳ㅣ㔷敦ㅦ㌴㌳摦㈳㝡扦愰㤹昹㌷㐶㝢收〷㤰㜴ㄹ捡㠳㈸换慤㔸收摦㙡搵㥥戱㑡㤹㤷㙡㌰㈸〶㥥昹㘱㕢㤵敥搵㘸㐰㡣㤸昹㍥搱晤㠳㘶收晢㐵敦ㄱ㌴㌳㍦㈰㝡昷愰㤹㜹㤹攸摤㠲㘶收〷㐵敦ㅡ㌴㌳㉦ㄷ扤㑢搰捣晣㤰搱㥥㜹〵㤲㍥㠹昲ㄴ捡搳㔶㉣昳㝦㘸搵昶戱㑡㤹ㅦ搶愰㕦っ㍣昳㌳戶㉡㍤愲㔱㥦ㄸ㌱昳敦㐴昷づ㥡㤹ㅦㄵ扤㕤搰捣㡣㤳㈲晦捥㙤ㅢ㌴㌳㍦㈶㝡㥢愰㤹ㄹ愷㐹慥摥㍡㘸㘶㝥㐲昴㔶㐱㌳昳ち愳㍤昳换㐸晡ち捡慢㈸慦㔹戱捣㑦㙡㔵㡦㔸愵捣㌸㈲昲慢㜴㡦㠱㘷㝥搳㔶愵愷㌵敡ㅡ㈳㘶挶㔱㤲慦攸ㄲ㌴㌳晦㔱㜴攷愰㤹昹ㄹ搱㥤㠲㘶收㘷㐵㙦ㅥ㌴㌳攳㐸捡昷敥ㄸ㌴㌳㍦㈷㝡戳愰㤹ㄹ㐷㐹㥥昹㝤㈴晤〰攵㐳㤴㡦慣㔸收ㄷ戴慡㝤慣㔲收ㄷ㌵㘸ㄷ〳捦晣㔷㕢㤵㕥搲愸㑤㡣㤸昹㘵搱慤㠳㘶收㔷㐴户ち㥡㤹㕦ㄵ扤㔱搰捣晣㥡攸㤶㐱㌳昳敢愲㌷っ㥡㤹摦㄰扤㐱搰捣晣愶搱㥥昹㌳㈴㕤㠹昲㌹捡㉡㉢㤶昹扦戴慡㔹慣㔲收㍦㘹搰㌴〶㥥昹㉢㕢㤵摥搲愸㐹㡣㤸昹㙤搱㡤㠳㘶收㜷㐴ㄷ㐱㌳昳扢愲ㅢ〵捤捣敦㠹㙥ㄸ㌴㌳攳㜰捣扦捦つ㠲㘶收て㐴搷て㥡㤹㜱愸攵㤹㝦㐴搲搵㈸㍦愱慣戱㘲㤹㍦搲慡㝡戱㑡㤹㜱攲攵㔷㔹戳㡡㍦戸㍤昳㕡捤㉣昳㕦㌴㕡ㅤ㈳㘶挶挹㤸慦昸㌱㘸㘶晥㥢攸ㅦ㠲㘶㘶㥣㥥戹晡晢愰㤹昹㘳搱摦〵捤捣㌸㘱㜳昵户㐱㌳昳㈷愲扦〹㥡㤹㜱㌲收㤹ㅢ㥢摤愲〹捡扡㈸㑤慤㔸收㑦戵敡㡢㔸愵捣㌸㌶昳慢慣㡡㠱㘷㙥㘱慢搲㑡㡤㔶挶㠸㤹㜱扣收㉢㍥ぢ㥡㤹㔷㠹晥㌴㘸㘶晥㐲昴㍦㠲㘶收㉦㐵㝦ㄲ㌴㌳㝦㈵晡敦㐱㌳昳搷愲㍦づ㥡㤹㜱扣收㤹㕢㈳㘹ㅢ㤴戶㈸敤慣㔸收㙦戴敡捦戱㑡㤹扦搵攰愳ㄸ㜸收づ戶㉡㝤愷搱〷㌱㘲收敦㐵扦ㅦ㌴㌳晦㈰晡扤愰㤹ㄹ攷㜸晥ㄵ㝡㌷㘸㘶㕥㉤晡㥤愰㤹昹㈷搱㙦〷捤捣㙢㐴扦ㄵ㌴㌳搷戳挷戰㘷敥㠲愴㕤㔱扡愱㜴户㘲㤹㤳㡤晤搲慦挷㉡㘵㕥㑢㠳搷㘲攰㤹㝢搹慡戴戶㐶慦挴㠸㤹搷ㄱ晤㜲搰捣㕣㕦昴㑢㐱㌳㜳〳搱㉦〶捤捣つ㐵扦㄰㌴㌳㌷ㄲ晤㝣搰捣㕣㠸㝥㉥㘸㘶㙥㙣戴㘷敥㡤愴㝤㔰晡愲昴戳㘲㤹㥢㘸搵ㅦ㘲㤵㌲慦慢挱搳㌱昰捣㍢摡慡搴㔴愳㈷㘳挴捣捤㐴慦〸㥡㤹㥢㡢㝥㈲㘸㘶㙥㈱晡昱愰㤹㜹㍤搱㡦〵捤捣敢㡢晥㝤搰捣扣㠱攸㐷㠳㘶收つ㡤昶捣晤㤱㜴〰捡㐰㤴㐱㔶㉣㜳㑢慤㝡㈸㔶㈹昳㐶ㅡ㉣㡦㠱㘷摥摢㔶愵㔶ㅡ㉤㡢ㄱ㌳户ㄶ晤㐰搰捣摣㐶昴晤㐱㌳㜳㕢搱昷〵捤捣敤㐴摦ㅢ㌴㌳户ㄷ扤㌴㘸㘶摥㔸昴㙦㠳㘶收づ㐶㝢收挱㐸㍡〴㘵㈸捡㌰㉢㤶㜹ㄳ慤晡昷㔸愵捣㥢㙡戰㈴〶㥥昹㔰㕢㤵㌶搳㘸㜱㡣㤸戹愳攸㍢㠲㘶收捤㐵摦ㅥ㌴㌳㜷ㄲ㝤㕢搰捣摣㔹昴慤㐱㌳㜳ㄷ搱户〴捤捣㕤㐵摦ㅣ㌴㌳㜷㌳摡㌳て㐷搲ㄱ㈸㈳㔱㐶㔹戱捣摤戵敡晡㔸愵捣㍤㌴戸㉥〶㥥㜹慣慤㑡㍤㌵㕡ㄸ㈳㘶敥㈵㝡㐱搰捣扣㠵攸㙢㠳㘶收㉤㐵㕦ㄳ㌴㌳㙦㈵晡敡愰㤹㜹㙢搱昳㠳㘶收㙤㐴㕦ㄵ㌴㌳㙦㙢戴㘷㥥㠸愴㌵㈸㤳㔰㈶㕢戱捣摢㘹搵㘵戱㑡㤹㝢㙢㌰㉦〶㥥㜹㡡慤㑡㝤㌴扡㈴㐶捣摣㔷昴挵㐱㌳㜳㍦搱㜳㠳㘶收敤㐵捦〹㥡㤹㜷㄰㝤㔱搰捣扣愳攸搹㐱㌳昳㑥愲㉦っ㥡㤹㜷㌶摡㌳㥦㠱愴搳㔱㘶愰捣戴㘲㤹㜷搱慡㜳㘲㤵㌲敦慡挱搹㌱昰捣㘷搹慡戴㥢㐶㘷挶㠸㤹㜷ㄷ㍤㉢㘸㘶摥㐳昴捣愰㤹戹扦攸ㄹ㐱㌳昳〰搱搳㠳㘶收㠱愲捦〸㥡㤹〷㠹㍥㍤㘸㘶摥搳㘸捦㍣ㅢ㐹㉦㐲㤹㠳㌲搷㡡㘵摥㑢慢愶挵㉡㘵摥㕢㠳愹㌱昰捣㤷摡慡戴㡦㐶㈷挵㠸㤹昷ㄵ㝤㘲搰捣扣㥦攸挹㐱㌳昳晥愲㈷〵捤捣〷㠸慥〹㥡㤹てㄴ㍤㌱㘸㘶㍥㐸昴㠴愰㤹㜹戰搱㥥㜹㍥㤲㕥㡤㜲つ捡戵㔶㉣昳㄰慤㍡㌶㔶㈹昳㔰つ挶挵挰㌳㉦戲㔵㘹㤸㐶㘳㘲挴捣〷㡢ㅥㅤ㌴㌳ㅦ㈲㝡㔴搰捣㝣愸攸㤱㐱㌳昳㘱愲㐷〴捤捣㠷㡢ㅥㅥ㌴㌳ㅦ㈱晡㤸愰㤹昹㐸愳㍤昳㉤㐸㝡㉢捡㙤㈸户㕢戱捣㐷㘹搵攱戱㑡㤹㡦搶攰戰ㄸ㜸收㍢㙤㔵㍡㐶愳㐳㘲挴捣挳㐵ㅦㅣ㌴㌳㡦㄰㍤㉣㘸㘶ㅥ㈹㝡㘸搰捣㍣㑡昴㤰愰㤹㜹戴攸挱㐱㌳昳ㄸ搱〷〵捤捣㘳㡤昶捣㑢㤱昴㕥㤴晢㔰敥户㘲㤹挷㘹搵扥戱㑡㤹㡦搵㘰㥦ㄸ㜸收〷㙤㔵㍡㑥愳扤㘲挴捣攳㐵敦ㄹ㌴㌳ㅦ㉦㝡㔰搰捣㝣㠲攸㠱㐱㌳昳〴搱〳㠲㘶收㠹愲晢〷捤捣㌵愲昷〸㥡㤹㈷ㄹ敤㤹㝦㡦愴㡦愱㍣㡥昲㠴ㄵ换㍣㔹慢㜶㡥㔵捡㝣愲〶㍢挵挰㌳㍦㘵慢搲㐹ㅡ敤㄰㈳㘶㥥㈲㝡晢愰㤹㜹慡攸㝥㐱㌳昳㌴搱㝤㠳㘶收㤳㐵昷〹㥡㤹㑦ㄱ摤㍢㘸㘶㍥㔵昴㜶㐱㌳昳㘹㐶㝢收攷㤱昴〵㤴ㄷ㔱㕥戲㘲㤹㑦搷慡㉤㘳㤵㌲㥦愱挱ㄶ㌱昰捣慦摡慡㌴㕤愳㥥㌱㘲收ㄹ愲㝢〴捤捣㌳㐵㜷て㥡㤹㘷㠹敥ㄶ㌴㌳㥦㈹扡㙢搰捣㝣㤶攸㉥㐱㌳昳搹愲㍢〷捤捣攷ㄸ敤㤹摦㐶搲㜷㔰摥㐵㜹捦㡡㘵㍥㔷慢㌶㡤㔵捡㝣㥥〶㥢挴挰㌳㝦㘸慢搲昹ㅡ㙤ㅣ㈳㘶扥㐰㜴晢愰㤹昹㐲搱敤㠲㘶收搹愲摢〶捤捣ㄷ㠹㙥ㄳ㌴㌳捦ㄱ摤㍡㘸㘶㥥㉢扡㔵搰㥥戹晥挵㐶㜷晡㈵㝦㥡摡扦㌰㌵挳愶㡤㥡㠶㍦㔲摤戸㘶搰愴㤳㙢散慦㑣㥦㍣慥㐱捤戰昱㤳㑦㥤戴摥愰搳愶㑤ㄹ㌵㘶㕡捦慣㔹㍦㌳㔹摢㉣㔳扥愶捤㠰挹㌵㈷㡥㥡㌲㙡昴挴㜱㤰昴晣㜹搳㤶晦㍣㜱扤晤〶〳扦挴愸搷昱㝦㌷㉣㠳昸㉢摡㡤搲㉦ㄶ㌶㑡㔸㔰晣摤扥㘷昸㤷㝥敥ㅣ愶㑢散换㠴㉦㔵昱〹扥慢慥挸㥤挳㜴愹ㄴ晦㌰挵㕡慥挸㥤挳㌴㑦㡡㑦㑤㠱挷㐱㉡㜲攷㌰㕤㘱ち晦愴敡㘷戸捡〲改㔷ㅡ挲扦㔴攴捥㘱㕡㈸挵攷搰扢㈲㜷㜴戵㐸㡡㔵愶愰慢摣搱搵㜵㔲㝣㘱ち扡捡ㅤ㕤摤㘸ち㜷昵㈵慥㜲㠷昴㕦ㄹ㜲ㅢ㐵敥ㅣ愶挵㔲㝣つ扤㜱愹挸ㅤ㕤摤㈹挵㝦㥢㠲慥㜲㐷㔷㑢愴昸挶ㄴ㜴㤵㍢扡扡摢ㄴ敥敡㕢㕣攵〱改扦㌳攴㌶㡡摣㌹㑣换愴昸ㅥ㝡攳㔲㤱㍢扡㝡㔰㡡ㅦ㑣㐱㔷戹愳慢攵㔲晣㘸ち扡捡ㅤ㕤㍤㙣ち㜷戵ㅡ㔷㔹㈱晤㑦㠶摣㐶㤱㍢㠷改㐹㈹搶㐰㙦㕣㉡㜲㐷㔷㑦㐹㔱慦戹㕣攵㡥慥㥥㤶㈲㤹㠲慥㜲㐷㔷捦㤸挲㕤慤㘵㡡昴戲昴㙢ㅢ㜲ㅢ㐵敥ㅣ愶㔷愴㔸〷㝡攳㔲㤱㍢扡㝡㔵㡡晡愶攰搷㉡㜷㜴昵㥡ㄴつ㑣㐱㔷戹愳慢㌷㑤攱慥ㅡ攲㉡敦㑢摦挸㤰摢㈸㜲攷㌰㝤㈰㐵〱扤㜱愹挸ㅤ㕤㝤㈸㐵㘳㔳搰㔵敥攸敡㈳㈹㥡㤸㠲慥㜲㐷㔷㝦㌵㠵扢㕡ㄷ㔷昹㑣晡愶㠶摣㐶㤱㍢㠷㘹愵ㄴ捤愰㌷㉥ㄵ戹愳慢捦愵㘸㙥ち扡捡ㅤ㕤慤㤲愲㠵㈹攸㉡㜷㜴昵㤵㈹摣搵㝡戸捡㡦搲慦㙦挸㙤ㄴ戹㜳㤸㔶㑢戱〱昴挶愵㈲㜷㜴昵㤳ㄴㅢ㥡㠲慥㜲㐷㔷㙢愴㘸㘹ち扡捡ㅤ㕤攱㠸搸㕤㙤㠴慢攰〴搶㕦㈳㕢ㄹ㜲ㅢ㐵敥ㅣ㈶ㅣ捦扡愲㌵昴挶愵㈲㜷㜴戵慥ㄴ㙤㑣㐱㔷戹愳㉢ㅣ散晡ㅥ㙤㑤㐱㔷戹愳慢ㄶ愶㜰㔷敤㜰ㄵ㥣㤱扡扥扤㈱户㔱攴捥㘱挲〱慡㉢㌶㠶摥戸㔴攴㡥慥摡㑡搱挱ㄴ㜴㤵㍢扡挲搱慢敦戱㠹㈹攸㉡㜷㜴搵挱ㄴ敥㙡㔳㕣〵愷㤸慥摦捣㤰摢㈸㜲攷㌰攱㠸搳ㄵㅤ愱㌷㉥ㄵ戹愳㉢㥣㝦扡㘲㜳㔳搰㔵敥攸ち㠷愳慥攸㘴ち扡捡ㅤ㕤昵㌲㠵扢敡㡣慢昴㤶扥㡢㈱户㔱攴捥㘱挲㈱愴敦搸ㄵ㝡攳㔲㤱㍢扡敡㉢㐵㌷㔳搰㔵敥攸ち挷㤷扥㐷㜷㔳搰㔵敥攸㙡㐷㔳戸慢ㅥ戸ち㑥〲㕤摦搳㤰摢㈸㜲攷㌰攱㤸搰ㄵ扤愰㌷㉥ㄵ戹愳㉢㥣㈱扡㘲ぢ㔳搰㔵敥攸ち〷㡣慥搸搲ㄴ㜴㤵㍢扡挲㘱愲扢摡ち㔷ㄹ㉣晤搶㠶摣㐶㤱㍢㠷〹〷㜹扥攳㌶搰ㅢ㤷㡡摣搱搵㔰㈹戶㌵〵㕤攵㡥慥㜰〴攸㝢㙣㘷ち扡捡ㅤ㕤ㅤ㙡ち㜷搵ㅢ㔷ㄹ㉥㝤ㅦ㐳㙥愳挸㥤挳㠴愳㌶摦戱㉦昴挶愵㈲㜷㜴㠵㜳㌸㔷昴㌳〵㕤攵㡥慥㜰㐸攷㡡敤㑤㐱㔷戹愳㉢ㅣ挸戹慢ㅤ㜰㤵㠹搲敦㘸挸㙤ㄴ戹㜳㤸㜰ㄸ收㍢敥〴扤㜱愹挸ㅤ㕤攱愴捣ㄵ㍢㥢㠲慥㜲㐷㔷㌸㐶㜳挵㉥愶愰慢摣搱搵ㄴ㔳戸慢㕤㜱㤵㌳愴摦捤㤰摢㈸㜲攷㌰攱戸捡㜷摣ㅤ㝡攳㔲㤱㍢扡㥡㈱挵ㅥ愶愰慢摣搱ㄵづ扡㝣㡦晥愶愰慢摣搱ㄵづ戵摣搵〰㕣〵㘷㐶慥ㅦ㘸挸㙤ㄴ戹㜳㤸㜰愰攴㡡㐱搰ㅢ㤷㡡摣搱ㄵ㑥㥢㕣戱愷㈹攸㉡㜷㜴㠵愳㈸㔷散㘵ち扡捡ㅤ㕤攱搸挹㕤敤㡤慢捣㤷㝥ㅦ㐳㙥愳挸㥤挳㠴㈳ㅦ摦㜱㕦攸㡤㑢㐵敥攸ち攷㐱慥搸捦ㄴ㜴㤵㍢扡挲㘱㤱㉢昶㌷〵㕤攵㡥慥ㄶ㤹挲㕤ㅤ㠰慢攰摣挵昵〷ㅡ㜲ㅢ㐵敥ㅣ㈶ㅣ捡戸攲㈰攸㡤㑢㐵敥攸ち㈷㌶慥ㄸ㙣ち扡捡ㅤ㕤攱㌸挷ㄵ㐳㑣㐱㔷戹愳㉢ㅣ摤戸慢愱戸捡㔲改㠷ㄹ㜲ㅢ㐵敥ㅣ㈶ㅣ㥢昸㡥〷㐳㙦㕣㉡㜲㐷㔷昷㐹㜱㠸㈹攸㉡㜷㜴㠵〳ㄷ摦攳㔰㔳搰㔵敥攸ち㠷㉢敥敡㌰㕣〵㘷ㄷ慥㍦摣㤰摢㈸㜲攷㌰攱㘰挳ㄵ㐷㐰㙦㕣㉡㜲㐷㔷㌸昵㜰挵㤱愶愰慢摣搱ㄵ㡥㐴㕣㜱㤴㈹攸㉡㜷㜴㠵攳て㜷㜵㌴慥㠲搳〵搷ㅦ㘳挸㙤ㄴ戹㜳㤸㜰昴攰㡡攱搰ㅢ㤷㡡摣搱搵㡢㔲㡣㌰〵㕤攵㡥慥㜰㘸攱㝢㡣㌴〵㕤攵㡥慥㕥㌵㠵扢ㅡ㠵慢扣㉤晤㘸㐳㙥愳挸㥤挳㠴挳〱摦㜱っ昴挶愵㈲㜷㜴昵慥ㄴ㘳㑤㐱㔷戹愳㉢ㅣ㉢昸ㅥ攳㑣㐱㔷戹愳㉢ㅣ㈱戸慢㘳㑤㔱ㅦ㙦㑥㝦挱ㅢ㕡㕣晥晦昹㘷㕣㡥㐳ㄸ扣慦挵愵㡡昱㐰㜸て敢攸㜸㈰扣㕦㜵㜴〲㤰扦㑢戵慢ㄵㄳっ改㕦挲㝢㔴搷㑣㠴〶敦㐷ㅤ搵〰攱扤愷愳㐹㐰㜸㥦改㘸㌲㤰扦扢㉣敤㠶昷㤶慥㌹〹ㅡ扣㡦㜴㌴〵〸敦ㄹㅤ㑤〵挲晢㐳㐷搳㠰晣㕤㘱㘹㌷扣㈷㜴捤㈹搰攰晤㥦愳㔳㠱昰㕥捦搱㘹㐰㜸㕦攷攸㜴㈰㝦㌷㔷摡つ敦攵㕣㌳ㅤㅡ扣㙦㜳㌴〳愸㥥ㄵ㐷㌳㠱㤲搰㉣愰戵㔰㑡扢慤㉤捤㔹ㄸ慦㈳㜴㌶㔰㝤愱㜳㠰ㅡ〸㥤ぢ搴㄰愵戴㕢㈳㘹捥挷戸㄰扡〰愸戱搰㠵㐰㑤㠴㘶〳慤㡢㔲摡慤愹㌴㜳㌰㙥㈶㌴ㄷ愸戹搰挵㐰㉤㠴㉥〱㕡て愵戴摢晡搲捣挳㜸〳愱换㠰㌶ㄴ扡ㅣ愸愵搰ㄵ㐰ㅢ愱㤴㜶㙢㈵捤㤵ㄸ户ㄶ扡ち愸㡤搰㝣愰戶㐲㔷〳戵㐳㈹敤搶㕥㥡㙢㌱摥㔸㘸〱㔰〷愱㠵㐰㥢〸㉤〲摡ㄴ愵戴摢㘶搲㕣㡦㜱㐷愱ㅢ㠰㌶ㄷ扡ㄱ愸㤳搰㑤㐰㥤㔱㑡扢㜵㤱收㘶㡣扢ち摤〲搴㑤攸㔶愰敥㐲户〱昵㐰㈹敤搶㔳㥡㍢㌰敥㈵戴ㄸ㘸ぢ愱㍢㠱戶ㄴ㕡〲戴ㄵ㑡㘹户慤愵戹ぢ攳㙤㠴敥〶摡㔶攸ㅥ愰敤㠴㝥〳搴ㅢ愵戴㕢ㅦ㘹㤶㘲摣㔷攸㕥愰㝥㐲昷〱㙤㉦㜴㍦搰づ㈸愵摤㜶㤴㘶ㄹ挶㍢〹㍤〸戴戳搰㜲愰㕤㠴ㅥ〲摡ㄵ愵戴摢㙥搲㍣㡣昱敥㐲㡦〰敤㈱昴㍢愰晥㐲㡦〲つ㐰㈹敤㌶㔰㥡挷㌰ㅥ㈴昴㌸搰㥥㐲㑦〰敤㈵戴〲㘸㙦㤴搲㙥晢㐸昳ㄴ挶晢ち㍤つ戴㥦搰ㅦ㠰昶ㄷ晡㈳搰〱㈸愵摤づ㤴收㔹㡣てㄲ晡㑦愰挱㐲捦〱つㄱ㝡ㅥ㘸㈸㑡㘹户㘱搲扣㠸昱挱㐲㉦〱ㅤ㈲昴㌲搰愱㐲慦〰ㅤ㠶㔲摡敤㜰㘹㕥挳昸〸愱搷㠱㡥ㄴ㝡〳攸㈸愱㌷㠱㡥㐶㈹敤㜶㡣㌴㝦挲㜸戸搰㕢㐰㈳㠴摥〶ㅡ㈹昴づ搰㈸㤴搲㙥愳愵㜹て攳㌱㐲敦〳㡤ㄵ晡〰㘸㥣搰㠷㐰挷愲㤴㜶㍢㑥散㥦慤搱扦㌴扥㈲㝢㝣㐵昶〴戱㝦㠹〶ㄷ㘹㌱挱〰晥愵㠹ㅡ搷戹㐰㑤㐵㜶㔲㐵㜶戲搸扦㐵㠳ぢ愴㤳挴搶搹㜷㑡㐵㜶㙡㐵㜶㥡搸㡦愳昱㝤㑦ㄱ㕢㘷摦㔳㉢戲愷㔵㘴㑦ㄷ晢㐹㌴扥敦㜴戱㜵昶㥤㔱㤱㥤㔹㤱㥤㈵昶搳㘸㝣摦戳挴搶搹昷散㡡散㌹ㄵ搹㜳挵慥㡣挶昷㍤㕦㙣㥤㝤㉦愸挸㕥㔸㤱㥤㉤㜶㔵㌴扥敦ㅣ戱㜵昶㥤㕢㤱扤戸㈲㝢㠹搸㉦愳昱㝤攷㠹慤戳敦㘵ㄵ搹换㉢戲㔷㠸晤㍡ㅡ摦昷㑡戱㜵昶扤慡㈲㍢扦㈲㝢戵搸㙦愲昱㝤慦ㄵ㕢㘷摦〵ㄵ搹㠵ㄵ搹㐵㘲扦㡢挶昷扤㕥㙣㥤㝤㙦愸挸摥㔸㤱扤㐹散て搱昸扥㌷㡢慤戳敦㉤ㄵ搹㕢㉢戲户㠹㕤ㅤ㡤敦㝢㠷搸㍡晢㉥慥挸晡晤㠲㍤昹㡢㍡摡㈵搲慥愹扤敦㕤㘲敢㘸晤㡥愱戴挳㍤ㄵ戵㝥〷〱㙤戲摦戸扡㔷扣敥㉣慤愸扤户㈲敢昷㄰愵慢摤㉦敤摡戵昷㕤㈶戶㡥㕦扦㡢㈸敤戰扣愲搶敦㉡愰慤㕦㝢摦㠷㉢㙡ㅦ愹挸晡㝤㐵改㙡㡦㑡摢戰昶扥㡦㠹慤攳搷敦㉣㑡㍢昸ㅤ㐶㠹㕤愱ㅤ㡡摡晢晡扤㐵㐹敢昷ㄸ㈵搶敦㌵㑡慣摦㜳㠰㙤㔲㝢摦㘷㜵戵㍡㝥晤㙥愳戴挳㜳ㄵ戵㝥昷〱㙤搳摡晢晡晤㐶㘹〷扦敦㈸戱㝥晦㔱㘲晤㍥〴㙣昳摡晢晡㥤㐷㐹敢㜷㈰㈵昶㡤㡡㝥晤㡥〴摡昵㙡敦敢昷㈰愵ㅤ晣㕥愴挴晡㍤㐹㠹昵㝢ㄳ戰ㅢ搴摥搷敦㐶㑡㕡扦㉢㈹戱㝥㜷㔲㘲晤㉥〵㙣换㕡晢戶搰户慢〵㙥㉦昰晢昹㘲㈳ㅢ摢晦搴ㅤ㜷〳㡥㕢ㄱ攳愷戸攳搶挴昸改敢戸つ㌱㝥㙡㍡㙥㑢㡣㥦㜶㡥摢ㄱ攳愷㤴攳昶挴昸改攲㜸㘳㘲晣㔴㜰摣㠱ㄸ慦收㡥㌷㈱挶慢戰攳㑤㠹昱敡改㜸㌳㘲扣敡㌹敥㐸㡣㔷㉢挷㥢ㄳ攳㔵挶㜱㈷㘲扣㍡㌸敥㑣㡣㘷戵攳㉥挴㜸㌶㍡敥㑡㡣㘷㤱攳㙥挴㜸昴㍢敥㑥㡣㐷慤攳ㅥ挴㜸戴㌹敥㐹㡣㐷㠹攳㕥挴昸敥㍡摥㠲ㄸ摦ㄵ挷㕢㍡慥㡦㙦挳扦昸㙣挷戰㘹㘳〷㡥㍢〵ㅦ㤸戰扦搲㔸慦㘹捤㠰㤳愷㑥㥢捣捦㜴㑣慤敦㥦攲㈸㝦捡㘳㝤挸㝢搶㤱㌶㈶㠵摡㥣㙤晥戸㐷㤳ㄸ攱昳㈱晦搷捦㝡㌴戴㈴昸捦晥昷搵ㅤ晥昵挷㍤昸㔱㡦㕦愶㡡捦㜹㙣㘵㕦㤹挶㍣㤴晢戹攵愹ㅣㅥ慢昸挲ㄵ㍦て㙡戵搴攰昱㕢㑤㠳挷㜴㌵つㅥ攷搵㌴㜸散㔷搳攰昹㔰㑤㠳攷㐸㌵つ㥥㌷搵㌴㜸㉥㔵搳攰昹㔵㑤㠳攷㕣㌵つ㥥㠷搵㌴㜸㙥㔶搳攰昹㕡㑤㠳攷㜰㌵つ㥥搷搵㌴㜸慥㔷搳攰昹㕦㑤㠳搷㠴㙡ㅡ扣㑥㔴搳攰戵愳㥡〶慦㈷搵㌴㜸㡤愹愶挱敢㑥ㄵ㑤㜳㍣慤㜰慢搶〰㑦敤㝡昵㍥摦慤挹晦〰㍣户挴愸</t>
  </si>
  <si>
    <t>㜸〱敤㝤〷㝣㔴㐵昷㜶㈶㤰㈵㜷㈹㔹㐱㔴㐴㌰㈲㉡ㄱ㠸昴㘲㑤〸㕤㤰ㄲ㄰㍢㉣挹㐶㈲㈹㤰㠲㠰つ㝢挱敥㙢挱晥㉡昶摥㝢愱搸戱昷摥㝢㙦慦㕤扦攷㌹㌳攷收㘶敦摤〰晥摦晦敦昳昷晤扥ぢ㝢㌲攷㤹㌳㘷捥㜹敥摤㕢㘶㘶㜷戳㑣㔶㔶搶㕦搸昸㤷㕢㙢ㄶ㌶㉢㕤㔴摦㤰慡㉥㉣愹慤慡㑡㤵㌵㔴搶搶搴ㄷㄶ搷搵㈵ㄷ㑤愸慣㙦㘸〵㠳搸捣㑡搴搷攷捣慣慦㕣㥣捡㥤戹㈰㔵㔷て愳㥣慣慣摣㕣㉦ㅢ昵ㅢ扢㔷㐲ㄵ㡦慤扣搶ㄴ戰捡昲㘲ㄴ㙤㈸㜲㈹㍣㡡㌸㐵㕢㡡㜶ㄴ敤㈹㍡㔰攴㔱㈴㈸㌶愰攸㐸搱㠹㘲㐳㡡捥ㄴㅢ㔱戰㔷㙦ㄳ㡡㉥㄰敤㌶㠵㤸㔶㌲㘲搲散〳㤰㐳㘹㐳㙤㕤慡㑦晥敥㌶搲㥤晡昷㉦散㕦㌸㘸㘸晦㈱㠵晤晡攴㤷㌴㔶㌵㌴搶愵㜶慡㐹㌵㌶搴㈵慢晡攴㑦㙥㥣㕤㔵㔹戶㙢㙡搱戴摡戹愹㥡㥤㔲戳晢つ㥣㥤ㅣ㌴慣晦愰挱㠳㉢㠶てㅦ搶慥㉢㍣敦㔶㌲㘲㜲㕤慡愲晥扦攵㜳㌳晡㥣㔴㌲愲㜰户㔴挳㝦换㘷㌷昸㠴换㤱戵搵挹捡㥡晦㤲搳ㅣ敥挹挱㈳㔳㘵㤵摣攵愹㔴㕤㘵捤晥㠵〸扢ㄹ搱搰㠶ㄶㄶ搷搷㌷㔶捦攳搱㔳㤲慡慡㥡㥡慡㤰㕤㕤㍤戲扥㘱㜲戲慥扡扥㕤㌵昹㑢搵愵㙡捡㔲昵ㅤ慡㐷㉤㉣㑢㔵㌹挳晡摣敡摤㤳㜵扢㈵慢㔳慤㔹挸慢戶晢㜰㕣㜹慡愶愱戲㘱㔱晢敡改昵愹愹挹㥡晤㔳㌴挹愹ㅥ搳㔸㔹㙥㕡户挶晦慣㔶摢㐴㐵㈶㍢ち昱㔴㤷捣㐹搶㌵㠸挶㕤搸㍦捡㌶㜰戸㐸ㄶ捤攲攲㈱㤵㥦搶㡡晢慣戴戲㝡搷㔴㕤㑤慡㡡㥤㜰㑦昶㑥㌳ㄲ㠲散㝥昰㤹搲㜴戸㤷㑣㕢昷㤶㘳㉥散㈵搶㥤㕤敤㔶㕢㔷㡤〳㜲㘲㉡㔹戳搳挰挱挳ぢ晢て攸㔳摡㔰㍥㌲戵〰㕡攱昰晥〳扣捤㘱攵攵搳㝥ぢ㠸つ挶搵搴㌷㈴慢㤲慢慥㔸㜵㘹㙤㝥改搸挹愵㕥てㅡ㙣〹㘱㕡扦㠱户㜹戰ㅢ扥搵戲㘷㈶戳㘷捥捥㥥㔹㤶㍤戳㍣㝢㘶㉡㝢㘶㐵昶捣晤戳㘷捥挹㥥㔹㤹㍤昳㠰散㤹㜳㘱愳㕢㙥㥢㌶搹㙥慢扥昸㡢摡愳㑡昳挷㕣㝡晦搹ㄷ㍥昹㑡㙡㤰攱㍢㕢㑥っ㕢愱搰愵㜹搸晤㥡㘲昶戶㐶戵户つ㐴慣ㄷ挴㠶捤攲㉤㉥ㅤ㔱㤲㍦㜹戲㔷㐰㥢㙤㈱㡣㜹ㄱ㈱㌳散ㄳㄷ敦戹㜲攸㥥㔵愳慦改㌹昴慡㥣ㅤ扦㉣㌱㍣㠹㐸㝦㝤㔰㘸愱扦扥昴㔵〸ㄱ摢づ愲㜳㐴㝦扢㤷㜸晤㘸搴ㅦ挲㤸愷㕣㠷摦㙣㍦昰扥㝦慤戹㘰摣㐵攷㥤昲敢㈱敦㕦㙣っ㑦㔸搲攱㐰ㄴ㥡敤㤷〱挳㠶ㄶづㅤ愶㌹づㄸ㔶㌸㜴攸㌰㙦㄰㕤づ㠶㠸つ㠱攸搴慣摦扥昹挵搸㌵摥㔰㥡っ㠳㌰收ㄱ搷㙢挷㈷ㄶ㝦扥搳ぢ挷㡦㍤敤昰㜳㕥㝦敦㤹㤷捥㌲㍣㐳㑡慦摢愳搰㜳㕡㕤㈵づ晡挶慡㘴㕤㥦㠹㤵㌵㍢つ敦㌳愱㜲㙥慡慡㌲㔵摦戰㔳晦㝥㝤㈶㈶ㄷ攲戴收敤㐰户㍢㐲挴㜶㠲攸㕥㕣㔳㕢㥦㕦㥥捡摦扤戲㍣㤹扦敡摣㠶捡慡晣㤵㜷㈰〰㔲㡤搴㜷愶昵㉥㄰挶㍣攸㠲㤸㍡㘴慢愷㈶㜷㝢㜴攲昹扤慥㝣收扥㙢攷㍥㙤昸戶㤵㈰㡡㔱㔸户㈰㐶搰㙤〹㐴㙣㈴挴愶㤹㠲〰ぢ愳㘸㌹ㅡ挲㤸扢㕣〰㔳慥㙤昳捣㥡昳捦ㅡ㜷挷搲㠷晥摣慢㘱㝡㤶攱搵㐱〲ㄸ㡢挲挶挱㠳㙢愸㝦㙣つ昵挶搱搳㜸㠸搸慥㄰㥢ㄴ捦㙦挴ㄹ捡扥ㄳ㡡㜷㥢㤴摦㡦㜹㤷捣ㄹ攵㑤愰摤㐴〸㘳㙥㜶㍤敥昹挹敤㥦つ㝤愲㝥挴改晢ㅣ昳㜵摦㝢㤳㙦ㅡ㕥㡡愴挷㐹㈸㜴つ昶搸扦摦㌰扦㑦㤴扤挹昴㌶〵㈲㌶ㄵ愲晢挴攲摤愶㑦ㅢ戵敡搸㔵㐷㑥捡ㅦ㌹㈹扦㜴㕣改戴㔱ㄳ㡢搹戵扣ㅢ㑢㘹㍤つ挲㤸㙢㕣摦摤换户慥㤸晣昲攰愲挳㜷扥㘰搷ㅢ㕡㡤捡㌷㝣㕢㑡摦扢愳㤰㑥昷愰挰㍥ㅦ㉣扢㝣㜰攱㘰㙦〶摤敥〱ㄱ摢ㄳ愲㑢㌴摤捣㝤㉦ㅡ敥つ㘱捣㜲搷㝦搷㐵ㄵ㠷搴㜷㍤戸攴昴㑦〶㉤扥戶攳摣㙤㜲㜸昱ㅤㄸ㜵晡㑡㍦㌳㡥挶ㄵ戵㉣㔹摦攰㑥摡㍣㔶晦扢攷昴戵㥦搲㐷搷㤵晤敦㥦搲搱挹㝦攵㤴敥敤㑢昶昷㠳㠸捤㠴攸㌰㙡搴戸晣㤲晥昹愵愳㈶收㡦ㄹ㌵捡㥢挵摡㈴㠴㌱ㄷ扡㝤㌳㘳挷㈹慢愷㑣晥愵㜸挹ㄳ㜷扥昰㘵搶昶㕤つ敦㠹攴搸㈸㐳愱㑦昳攳戲㝦攱㌰晦㉣搴扦㕦㘱晦㘱㐳㠷〷㌶慦㥣敥㔳㄰戱ち㠸捤㕢㌸㔰㡢㑢昳㑢扣晤㘹㍥〷挲㤸戳㕤㌴㥢㉦㑣つㄹ㌵散㤸摤慥㙡晤晤昱ㅤ㐶㜴㝦捤昰收㑣愲㌹〰㠵慤搲捥㑥晤㠷〵づ搵〱昶昴㌴㘰㠰挷ぢ㡡㔷〵ㄱ慢㠶搸㉣晡㔰捤㉦㉤㉥敤㕢攲搵搰戶ㄶ挲㤸㔳㕤っ昷晤㝣昱㤱㘷捤㥤㍦昶敥ㅦ㈶扤搲昷㥥㕢敦㌴㜹愸㤶ㄸ收愳搰散㐲㌰愰㥦晦㐶ㅤ搰捦慢愳慦㝡㠸㔸〳挴ㄶ㤹搳搷慢㔰㈳ㅢ㉣㠰㌰收㜸搷昹敢㈳㑦㌹攳愳扣摦挷㕤㌹㘵昹搷〳昳ㅢ摥㌱扣㈷㤵捥ㄷ愲搰㈳戸㍢㜰㔱ㄸ㕡㌸㙣㔰搳㔵㠱搷㠸㐱摥㈲㍡㕤っㄱ㍢〸愲㑢攴㌹㑡㉥づ〷搳昰㄰〸㘳㡥㜰扤㍦㝤敦㐶㤵㡢㘷扣㕥㜲攳㔶ㅢ捤搹㍥晦敢扤つ㙦㠶愵昷挳攸㉢搸晢戰愶搴㠷昵昳㤶愰摡㍢ㅣ㈲㜶〴㐴户捣愹昳っ㜱㈴㡤㡦㠲㌰收㈰搷昱㈷㥢㈵ㅦ㍡昱㤹㙥㈳捦晥散敤㍦慦晣敤攸つつ㙦挰愵攳㘳㔰㘸搶昱愰愶㡥〷昵昳㡥愵慦攳㈰㘲挷㐳㜴ㅣ户㕢昰收㐴㡥戲ㄳ㘸戱ㄴ挲㤸〶搷㕢敥㔱昳扢㤴㉣散㌴攲愶㑥ㄷ㍥㔶㌱晥㠰挱㠶㜷晡搲摢㐹㈸愴㥦て愳慦㠱㈷搳敤㈹㄰戱㔳㈱㌲㕣㝥攴㠴㝣ㅡ㉤㑦㠷㌰愶摡〵㜰昸㤱㥦㍦㝥晣戶㥦㑥扣敡攴昳摡摥昵㝢攷㔶㠶㑦ㄹㄲ挰扦㔰㘸扥㤷㠷っㅡ㔶㌸㘴戸扦㤷㠷っ㉡ㅣ㌶㘴戸㜷㈶㥤㥥〵ㄱ㍢ㅢ㈲㝡㉦㑢敦攷搰㜰ㄹ㠴㌱ㄵ慥昷ㄳ㈶扦㝤敦收昷摣戴敢㘵ㅦ戵晥㉣㘷敢愵晢ㄹ㍥摥㐸敦攷愱搰散攲㌷搰㍦扥〷㝢攷搳搳〵㄰戱ぢ㈱ㄲ捤敥㌷戸㕢㉦㘲晤挵㄰挶捣㜴㍤摤㔶㜷摡戳慢㈷ㅦ㍦攲昶晢ち㤶㑣㝤昳愹㝤捣㐶愸㤶㥥㉥㐱愱搹㙥㙤晥㔶扡ㄴ搵摥㜲㠸搸㘵㄰㍤㌲ㅦ㑦晥㕤挶攵㙣㜱〵㠴㌱㝢戸摥㠷㙤晤搶㘳㈳昷晡㙤攲戲〷㍢㕤㙢㔶敦晢愳攱挳㥢昴㝥ㄵち㉤㕥㜲慦愶户㙢㈰㘲搷㐲戴㜰挹㤵㜷搲㜵戴扥ㅥ挲㤸㈹慥敦ㅢ㉦㝤㙡慢扦ち㉦ㅣ㜹捥昲㐳敥㈹ㅦ㜱捡〶㘶ㄳ㔴㑢摦㌷愲搰㉤昸㑥ㅡ摣㝦愰扦㝢㔱㉥ㅣ敥摤㐴㝦㌷㐳挴㙥㠱搸㈸昲㉤㍣搸扢㤵㔶户㐱ㄸ㌳摥昵㍡㘳昰ㄹ昷散㜱敤㝤㘳㙥㝣㜸挹㉢㐵攷扤㝦愲攱㐳慡昴㝡〷ち敢㜶㘰摦㐹户㜷㐱挴敥㠶攸ㄶ㝤昶搴㌳搸㍤㌴扥ㄷ挲㤸ㄲㄷ挳挷ぢ捡㡦搹㜳挷戶攳㙦㍢㜲晢搲㑦扡㝣戸愸摤晤愸㥥攲ㅥ㍤㐶搶㈵て挴挳㕣搳㜳攲㠰挲㝥晣户昶〷㘴㍣ㅦ㔷っ慥ㄸ㕡搱扦㝦昹攰㝥挹㠱挹㥣捤攱㜶㕤㥦挴㜸ㄲ㙤㔷㌱愳戲愶扣昶㐰㜹㌴摢㙣㐴戲㍥搵㜴㔹敦敤敡㐶搴㌶搶㤴搷㜷㡤慥㉣㙤㐸㌶愴㌶㑤慦㙢㜲ㄲ㙡㔶㡡〷搷㔴扤昴搷㍤扤搹敥挹慡挶㔴昱挲㑡㕢摤㉤慤ㅡ㡦慤戵戳㌳搷㡥慥㑢捤昷㙢㐳ㄱㄵ㘳㌴㘵㠱昸づ㘵㘹慢㙣㕣戸㔱慤慤㑦搵㐸㜸扤慢㈷㔷㤶捤㑤搵㤵愶㌸ㄶ㤳㉡㤷㔴㍢戳捡㍤㍢昷㥥㔴㠳㐴昱㌴㕣摥㈳㠸㔶㡣㕡搸㤰慡㈹㑦㤵㈳摥㜹愹扡㠶㐵搳㤲戳慢㔲ㅢ㌵㌳戱㝤愲愲㑢㌳㜸㜴㙤㔹㘳㝤㐹㙤㑤㐳㕤㙤㔵昳㥡攲昲〵㐹㍣慦㤷㑦慣㉤㑦攱㜱扢㌵户㉣㤳搵慡㤵㌱㔹摢㐶摤㌴搲㙦㝤愱散㠸挰㉥敥㡡㝤扥㐹昳挳慥㜰㉡戲㐳ㄶ㔵㈹ㅥ㤳搹㍤搷攲㑣晣搲㑤㐱㘶挳㐰㑥ㅣ戸愲㜵慦捣搶ㄲ愳扦攷晥㜷㡤戳戳㍢戹散㐷㉤挰㤸挶搸㘴㑤㜹㔵慡慥挵㘱㌷挳㠸扣〷㈰㜲㡡昰㙥捥挸㕥㙢㔸㤸㠵㘶㔱捥㠱㤵攵つ㜳㘲㜳㔲㤵晢捦攱㉤て㠶收㜲㜳㐹㙤㘸昳㔶〰昲㔶㔲慣㠲㠸挷戳㘲慢㘹ㄴ㡢㝢て㔹㍤㈷ㅦ㝦搷㝦戴㈴ㅢ慤㍣ㄹ㥤挱㔰㕡㝤㑥㌵ㅥㄸ敡㕢戵㡡捡㜲㙣戲㝥㑥〳て捦ㄶ㉢㌷愵扦㠷㈹ㅥ㠱挸改〱戱搶挱ㄸ摥ㅦ戶收㤸㔳晢敡㤱愹㡡㈴㐶晡攴摤㙤㤲㌹搵㜶昰㘸㘴慡扥捣攳㈸搳㌸扣㔷ㄶ挶㔰挲㥢扦㕤㌵㡦晥搴挲㠶㤱挹㠶㘴㥢㙡㡣㔷㘱㉦㜹㌰敡㉤慤㙣㠹㉤摢ぢ愶慤攳㑥㠳㠷㠴ㄴ〳㕥摡ち㘰㍤攱㡤㠳昷㑢㔶㉢㈷㕢㑥〲戱昳昱㈳㤶㝥愰㌷ㅦ㜷挲㜰㔸昹㤸㔴捤戴㐵昳㔲昵㌴捦㡤戵㐸㘵晡摢㡢捥㈶㤵捤㥥㡥昱㠱晡㐲㐴㍡愶慥戶㜱摥㝦搳て㝤㜹㡦㐲攸㤶㌳ㄴ㐷昱扡攷〴扡戲摡㉣攰扥㤹㌹㌳㉢㤷摥㠸㜸㕢㔰昰㘸㠵戳扦昰㐷㌶㙦つ晥挴㕢慡换搹ㄲㄶ敢㌳㐶㤷〳晢㜶搵㘰㘸㕡㕤㑡㐶ㅤ㜳㐵〱摢敤慢㘷搴搶捤㥤㕤㕢㍢㤷挷㔳〷搱敡攷愴㔲つㅣ挹㙢敢㐶㉥㘵㠴搲㤸㔶慤㥡㡤扦〵㠶晣扡挱㝦散ㄹ㠸㙥搳㙡换㌱㘲㠳晦挵㜵ㄸ挱㔸㘰㐷㙦愶搵㈵㘷㈷慢收搴挶㥥㠵㐹㉢㡣㌱挶㥥㐳愱㙦昱扣㔵㔷搷㤴㔷㤶愵昲㐷攴昷捤㉦㥤㔸㤲㕦㔳㥢㍦愹㉥㔹㔶㤵捡㉦愹挳ㄸ㝥戲㉡㝦㐴戲慡慡㜰㘱㔵晤㐲搳ㄷㄴ㜱㌰敤㥤晣扥换㜷ㅡ㍢㘴搴〳㝤ㄷ㕤晣㘱慢㈳㤶㤹㍥慥㈲㌴慡户㌵㍡攱愵摣㝢ㄱ挲㙣ぢ㌳㥥㝡㔰㙥扥㜹㉦㐳昷㕥愱㜸ㄵ〲㈷㄰搹㈵㌸㝦扣㙥㔵戳つ晥收攳攵扤㐱昱㈶㠴㈹㠰攰㍢搸㝢ぢ㐲㌷戳〵晣昳挰㤰㥤摢ぢ㜰㜸攷扥〷㌴敥戵㔰㘷戶㠵〵㜷戰㐷㐲㍤㔲收㤱㉥戳㌱ㅣ㐷ㄲ戰㤱慢〸つ㌳昶㐵㌳㈱攰㜳戶摦㄰㘶搱〴㝣挹㍥扥愲昸ㅡ㈲㐰挰户㔶㌵㠵昸㥢㡦㤷昷ㅤ挵昷㄰愶ㅦ㠴㄰昰〳ち扡㤹戶攸挳㈷㘰㍢挰㘱〲㝥〶ㅡ昷㕡愸㌳晤㘱ㄱ㐵㠰挹㐴〰摦㍥㘴㈶㌴散㌹〸㥥㠴〰㥥慦捣㥦㝦㘶㈲愰ㄵ慡㍤捥ㅤ㜹㌹㄰〱〲摡㔸搵っ㠶愳㝣扣扣㕣ㅡ㜹㄰㘶㈸㔴㈱㈰づ㑤㌷昳㈳晡昰〹ㄸ〲㌸㑣㐰〷搸挷扤ㄶ敡捣㌰戴㡢㈲攰㜳㌸㡦㍣〲㍥㜳ㄵ愱ㄱ搸ㅤ攰㐹〸搸㤸㈱㝦㤲㤱㠰㉥愸昶㌶愵攸捡攸㥡摥〲摤慣㙡㜶㠴愳㝣扣扣敥㌴摡ㅣ挲散っ㔵〸挸㠷愶㥢㜹㍢㐸挰㑥㠰挳〴昴㠴㝤摣㙢愱捥散㠲㜶㔱〴扣㤸㠹㠰ㄷ㕣㐵㘸昴㜷〴㍣〹〱㝤ㄹ昲㜳ㄹ〹搸づ搵㕥㍦㡡晥㡣慥㠹㠰㠱㔶㌵㈵㜰㤴㡦㤷㌷㠸㐶㠳㈱捣㈸愸㐲挰㄰㘸扡㤹挷㠲〴㡣〴ㅣ㈶㘰㝢搸挷扤ㄶ敡捣㘸戴㡢㈲攰㠱㑣〴摣敦㉡㐲愳捦ㅣ㔷ㄶ〲㑡ㄸ昲扤ㄹ〹ㄸ㠵㙡㙦㌴挵ㄸ㐶搷㐴挰㌸慢㥡昱㜰㤴㡦㤷㌷㥥㐶扢㐲㤸〹㔰㠵㠰〹搰㜴㌳户〴〹搸ㄵ㜰㤸㠰挹戰㡦㝢㉤搴㤹㠹㘸ㄷ㐵挰㔵㤹〸戸搲㔵㠴〶挳㈷挳㤳㄰戰㈷㐳扥㍣㈳〱㝢愳摡摢㠷㘲㕦㐶搷㐴挰㑣慢㥡㈹㜰㤴㡦㤷㌷㡢㐶㐹〸㔳ち㔵〸㤸つ㑤㌷㜳㐱㤰㠰愹㠰挳〴㔴挰㍥敥戵㔰㘷愶愱㕤ㄴ〱㘷㘴㈲攰㜴㔷ㄱㅡ㤱㥦〱㑦㐲㐰㉤㐳㍥㌵㈳〱昳㔱敤搵㔱搴㌳扡㈶〲ㅡ愱挶ㄶ㔰攴㡦㐹㘱㠶㌹㡥㜱㄰昸捣挷换㍢㄰戰户㄰挲㜰㜰㕥戸㔸〴㑤㌷㜳㑣㤰㡢㍤〱㠷戹㌸〴昶㜱慦㠵㍡戳㌷摡㐵㜱㜱㜰㈶㉥づ㜲ㄵ愱搹㠱㝤攱愹㠵㈷晢㘶〳昲ㅢ挲戶搹㤳㝤扢㡡搱㤵㔵つ愹㍡㜹㜸换慢挰ㅦ㍢㡢㉣㝡㝢㍥戰攲摥挵捥捦㙥㔸㔱㠲㘷㔶㑣㕢㌷㉣㙡㝡㡡て㍤㌳摢㐷捡晦㍦㌲昰㡦ㅢㄹ㤰㜱㠱㘶愳〳㉤㍣㜹攳愰㐹ㅢㅢ㘸搹㌸㜰㄰昱愱㌸昲㍥㕥づ愹㐲㜸㙥㝥㤰搱㍥晤愱㐳收收㝤晢攰㐱㐸敢㝥㤹㐷っ㜸戰㠷て㔲㌶捡昸㜴晥晦挷㌶愲㤶ㄴ搹戱㡤㘳㜸㈶㍣㤶攲㌸㡡攳㈹㑥㠰㌰㡤敥㡣㝢㍥㤸攵㙢㜵㜶㔶搶〷慣昰㑥愴捤㐹ㄴ㈷㐳〴捥戸愷㐲㡤㥤〶搱㘹㝣ㄲ换㌲㤲㥣〲挷㉥㕥㔰㔹㡦㤵ㄱ昱㉣戳ㅦ摣攴攳攵㥤づㅢ敦っ㠸㜶晦㠲搸㙤㙣慡ち㘳㘵晦慤㐵㍤㌹戳搸㑤摡〱搴晣戹ㅤ挷㔰㐷ㄸ㙤㔴㕤扡愸愶㙣㑥㕤㙤つㄶ㔴㜱搰愱戸っ慢㘲敡㑤㌲㔶㍤愱戶愴戱㈱㔶㍤戶ㄲ㝦摡㔵㑦㑤捤㑢㈵ㅢ㑡㌰ㄶ㡡ㄱ㡤〹㤸㝤㤵昱㡡㜱攵ぢ晦㙦㡥㘷㘴戵㐶ちㄸ㘶㙥ㅡ搲㌰改敦㘰㍢戲攰攸㉤ㅣ㔹㡢ㄵ㔶㈹㔹㔲㐶摡㘳㌱㡣㑤晤〳〷㉣戲扣㌳ㄱ摤㐵摦㕥扤挳㔶ㄷ摣昰㤷晢㝢ㄸ㥥㤳㘴昳㘶㈲改昰搵昸ㅣ㌴㠹户㔴㘷㤲㘸攷㕦㡤㘳ㄷ挰扥ㄵづ〳晢㡣㥡捣㜴㐵㥥攵㉡㐲㜳挲攵昰㈶㜷㈷晦㠶㈳戳㥦㝢慦〰㙣扥㜹㤷愲摡㕢㑥㜱ㄹ㐴攰扤㜲㠵㔵㑤ちつ昲昱昲慥愴搱㔵㄰㘶㝦愸㜲㑢㜲㌵㌴摤捣㜴昴攱㍦愲㔵〰づ㤳㜰㍤散攳㕥ぢ㜵㘶づ摡昹㈴〴ㅥ搲㜷捤㐴挰㜸㔷ㄱ㥡㠶㥥ぢ㑦㐲挰ㅤっ㜹㙣㐶〲敥㐲戵㜷㌷挵㍤㡣慥改昶散㍥慢㥡㉡㌸捡挷换扢㥦㐶て㐰㤸ㅡ愸㐲挰㠳搰㜴㌳扢〴〹愸〶ㅣ㈶㘰㌵散攳㕥ぢ㜵愶ㄶ敤愲〸ㄸ㥣㠹㠰㐱慥㈲㌴〷㕥〷㑦㐲挰㤳っ㜹㐰㐶〲㥥㐶戵昷っ挵戳㡣慥㠹㠰攷慤㙡敡攱㈸ㅦ㉦敦〵ㅡ扤〸㘱ㅡ愱ち〱㉦㐱搳捤ㄴ〴〹㘸〰ㅣ㈶攰㌵搸挷扤ㄶ敡捣〲戴㡢㈲㘰昳㑣〴㜴㜷ㄵ愱㜹昸㐵昰㈴〴扣捦㤰㌷换㐸挰㠷愸昶㍥愲昸㤸搱㌵ㄱ昰愹㔵つ愷收昳昱昲㍥愳搱攷㄰收㘰愸㐲挰ㄷ搰㜴㌳㥤㠲〴ㅣ〴㌸㑣挰㌷戰㡦㝢㉤搴㤹㐳搰㉥㡡〰㉦ㄳ〱戹慥㈲戴ㄴ㘰〹㍣〹〱扦㌰攴㔸㐶〲㝥㐳戵昷㍢挵ㅦ㡣慥㠹〰づ戸㐱㌵㠷挳㔱㍥㕥㕥㔶㌶㠴㠱㌰㐷㐲ㄵ〲戲愱改㘶晥昸㈳㜰づ㌸〲㜰㤸㠰ㄸ散攳㕥ぢ㜵收㈸戴㡢㈲攰㝢㌸㡦ㅣ愶昹捥㔵㠴㤶㈴ㅣぢ㑦㐲㐰ㅥ㍡㌵摦挰㉣㝡愰㙥〳㔴㝢ㅤ㈹㍡㐱〴〸攸㙣㔵㜳ㅣㅣ攵攳攵㙤㐴愳㡤㈱っㄷ㈹昴㈰戴〹㌴摤捣挷㐱〲戸扥㈱㑣挰㘶戰㡦㝢㉤搴㤹愵㘸ㄷ㐵挰㥢㤹〸㜸挳㔵㠴㔶㐹㥣っ㑦㐲挰㔶っ昹戵㡣〴㙣㠳㙡慦ㄷ㐵〱愳㙢㍡〲㝡㕢搵㥣〲㐷昹㜸㜹㝤㘸搴ㄷ挲㥣〶戵〷愱㐲㘸扡㤹㘷㠳〴㥣捡敡搵㄰扣㌲慡㠹㌷〰昶㜱慦㠵㍡㜳㍡㙣愳〸㜸㈴ㄳ〱て扢㡡搰㉡㡤㌳攱㐹〸搸㠱㈱慦捥㐸挰㑥愸昶㜶愶搸㠵搱㌵ㄱ㔰㙣㔵㜳ㄶㅣ攵攳攵㡤愰㔱〹㠴㌹〷㙡て㐲㈳愱改㘶敥〹ㄲ㜰㌶慢㐳〴㡣㠵㝤摣㙢愱捥㉣㐳扢㈸〲㙥捡㐴挰㡤慥㈲戴㔰㠴㜷挶㐲挰ㄴ㠶㝣㝤㐶〲㑡㔱敤㑤愳㤸捥攸㥡〸㤸㐱㡣愳ㄴㄸ㥥戸〰捥昲昱昲昶㈴戸ㄷ㠴戹〸㙡て㐲㝢㐳搳捤㉣て㤲㜰㈱慢㐳㈴捣㠴㝤摣㙢愱捥㕣㡣㜶㔱㈴㥣㥢㠹㠴㘵慥㈲戴㠶攵㔲㜸ㄲㄲ收㌰攴戳㌳㤲㜰〰慡扤戹ㄴ㔵㡣慥㠹㠴ㅡ慢㥡攵㜰㤴㡦㤷㔷㑢愳㜹㄰收㜲愸㍤〸捤㠷愶㥢㌹㌹㐸挰㘵慣づㄱ搰〸晢戸搷㐲㥤戹〲敤愲〸㌸㉡ㄳ〱㐷扡㡡搰㌲ㅡ㉥㡥ㄱ〲づ㘵挸㠷㘷㈴㘰〹慡扤挳㈹㡥㘰㜴㑤〴ㅣ㘵㔵㜳つㅣ攵攳攵ㅤ㑤愳㘳㈰捣㜵㔰㝢㄰㍡ㄶ㥡㙥㘶㘱㤰〰慥挸〹ㄳ戰ㄴ昶㜱慦㠵㍡㜳㍤摡㐵ㄱ㔰㤳㠹㠰㙡㔷ㄱ㕡换㜳ㄳ㍣〹〱晦㘲挸㜳㌳ㄲ㜰ㄶ慡扤戳㈹捥㘱㜴㑤〴㥣ぢ㌵㜶ㅥ㐴攷㘶㡦㡥昸㌰挳扣摡晡㠶㕡扣㌹㙥㐶ㄷ昹㜸㜹攷戳昹〵㄰收㔶愸㍤〸㕤〸㑤㌷㤳っ㔲挳攵㐲㘱㙡㉥㠱㝤摣㙢愱捥摣㠶㜶㔱搴捣挸㐴捤敥慥㈲戴攰攸㑥㜸ㄲ㙡慥㘱挸搳㌲㔲㜳ㅤ慡扤敢㈹㙥㘰㜴㑤搴摣㘴㔵㜳ㄷㅣ攵攳攵摤㑣愳㕢㈰捣㍤㔰㝢㄰扡ㄵ㥡㙥㘶搷㈰〱㕣戲ㄴ㈶攰㑥搸挷扤ㄶ敡捣扤㘸ㄷ㐵㐰㜱㈶〲㡡㕣㐵晡㙡愷㥣〷攰㘹㍤㔶愹戴㘵挰ㄵ扢㔷愶づ攴戴㝡㠷ち㝣敡愴愴ㄱ㠷㠰慣〱㘸㕦㌱戲㜶户摡㠶㤱㤵昵昳慡㤲㡢㍡㔵戸挲㡣㌹愹ㅡ慣搰愹挳㐲㥤㌴慣㜶摥扣㔴戹㔷㔱㕡摢㔸㔷㤶ㅡ㌷昲㥦戰㠲〷昹㘱搷挹攲㥤㙣㠳敤敦㉤㑡挱㠳扦挱㔱㠲㉤㉢㘷〵ㅣ愶慦㉤〸㡣慦㌵つ攵㈶㘰㤸搷挴攸戴捡㠶慡㔴摢ち愹㤷㜲㙥〵㔸挴戲愷昲㌶ㄵ搳收㘰捥㝤㘴晢㡡㌱㜵㤵攵㔵㤵㌵㈹敥っって昳愳㍣ㄳ㔲晢㘳㠹搳攴摡晡㑡㝥捣愸㝤〵收挹㙢敡攷㜱戵㐶搹愲㡥捤㌴ㄹ㈶挹愹ㄸ㔱㔹㔳㡦㙥㘴㉦戲㥣㔷㔱㍡愷昶㐰㝣捥慤戱扡㘶㑣㜲㕥晤㍦㘲慦ㄸ敥ㄶ搹㘴搷㤸㙣㤳㥤㙤㜲戳㜳晦敥晥㠹慤挰㝢慣㌳づ搰㠶扡捡搹㡤敥㌳ㄱ㜶㤵㘳ㄶ晢ㅡ㠰㔷㙢ち搹㡢㔹㌹㉢㔱㙡㘱㤰㤴㐳愵㙥改ㄹ㤷㔵搱㐳戳㜵晦㤱㉢㝣晣㡦て㜲㜸搴㕢㠹㠰摡慤㠲ㄸ㍦㘶晡戸愶〵㠷晦愳㑦攵攵慣㠲攷昴㘱愷昴㘳捦㕦摦搵ㄹ挶ㅤ散㐱㐴㡣挷ㄴ摥㥢㌸ㄶ愸愵ㅦ㤸昱ち戱攱㌱摡愱愹㌸ㅡ㑢㠴摡㔵㑣㐸捥㑥㔵㘱㘵㔳㜵戲愱㠳㔵㌸摥㠷㑦㙤搵扢扡㤲摡敡敡㈴て㍡ㅥ戰愵㘵挹慡㔴㙥㐵㜱㘳㐳㉤㍥挲攳㔵㐰挸㤱改愰攴㐲㐰挹㠵〲戵慢㤸捡ㄵ㡦㔲愶慦摡晤㤳㜵㤵つ㜳慡㉢换㜲愹㜰㔵攲㍦攲㘸挵ㄹ愴㌵挸搴㑤捦㈶改挳㥥㜶〰㄰扢扢㄰㘳晤愴㡥扢ㅦ挷㜴戶㠹攱㥦昹㥢ぢ攲㜰敥㤱㑢㡡昷㄰扣攵攰㈵㈷㈳㠹攵ㅢ㍥搳㜲晢收㌰ㄴ攲摥挳愸挵㈹捡㍣〴㠸㌵摥㈳〰㔸攰慢昵挳㄰㉤慥㤸㙡〳㠳昸㠴摡㘴昹㘸㑣㔱搵搶戵㜱㥦㈴捤挵敥攵〹愷㉥挱㌵㙣㈵㔸ㄶ㠹攵㤶ぢ㉡换㔳㜵戹〴㑡㌱㥣摢㥡慢摦㘲㜶㍦㘲愸慦㔵㔶㑥㑥摢摣愸扥挶愹慦㥥㙥㘵㔰昰昳户攳㐲晥扦㤸㌲㙣ㄷ〴㠵愴㕡㐱㝡㡦㈲ㅤ敦㌱收昴〸㔴收㤳㘶昰㌸つ㥥㠰挸㜹ㄴ㤵改晢愷昹戰㌴ㄶ㥤㜹㌰㙡㉤㥦挱攴㐲户㕣㉣ち㤳ㄵ㜲㌹㤲㐸摢挰捡戶㤸㕤搴㤶慢ㅦ散㡣㤵攲㐸㑦㤵挷敤㔹㤶㠳搹ㅣㄹ捥捥㙥㡤摤ㅤ㑢㥦㍢っ㜵ぢ㘷搵愵㈹㔹昲㘶㌶㐳〸戱㌵㠸㌸捥㌷っ晣捦ㅣ㌳㍣㜴〷ㄱ㡦㝢㑦挱〴㑦㉤㙢㈰㌵敦㡥㐴攲摣㘹摥搳捣晢ㄹ〸昳㈲㔴摥〳〴慥㔸收㘵愸㉢㠸挵㥥㠵挹扡㥦㈵捤㉢㘸戳ㄲ㉦敦㌹扡㝥ㄵ㈵㥥㠰晣〳昲〵愰㉤ㅦ㤰㉦挲㠲〷攴敢㙣㠵㤷昷ㄲㅤ㌹挵扣㠱㠲㈶㠳愲敥攵㤷㘱攳扤㐲挳㌷愳つ㕥愵挱㙢㌴㜸ぢ〶摣搳戱搷愱㌵㌱㌸㉣㡡挱㌷㘱〲〶摦ぢ昸っ㌰昸ㄶ㙡扤户㈱捣攷㌰㐸㘷昰㑢㘰㤶挱㜷㘰戲ㅥっ㝥㠵㠶㉢昱昲摥愵敢慦㔱㙡挶攰晢㐰㕢㘶昰〳㔸㤰挱㙦搱㔴ㄸ晣㤰㡥㥣㘲扥㐳㈱㠲挱㡦㘰攳㝤㑣挳敦愳つ㍥愱挱愷㌴昸〱〶挲攰㘷搰㥡ㄸㅣㅡ挵攰ㄷ㌰〱㠳㍦〷㝣㜶㈲㘲㡦挱㉦改昳㉢晡攴㝢㈱㥤挱㔶挰㔶挰㌸㉢昶㌵㑣搶㠳挱搶㘸戸ㄲ敤扣㙦攸㍡〷㕡㌳〶扦〳摡㌲㠳摦挳㠲っ戶㐱㔳晣捦昲㝥愰㈳ㄴ攴挵戵㕡ㄱっ晥〸ㅢ敦㍦㌴昴愲つ㝥愲挱捦㌴㠸挳㐰ㄸ晣〵㕡㕢晦㕤摣扦㕦ㄴ㠵扦挱〶ㄴ㜲㜹㤷昶ㅡ㌸〸㝦愷搳㍦攸㤴㑢戱搲㈹散〲㙣〵㥡㘷挵晥㠴挹㝡㔰挸㌵㕢㉢搱捥晢㡢慥戹㜸慢ㄹ㠵愶搵摡㈸捣㠶〵㈹散㠶愶昸㥦攵攱っ摦㐴㈱㔷㝢㘹㌲っ捦㥤慣㕢挳挶攳㐷改捤收搱〶㌱ㅡ戴愱㐱㍥っ㠴挲㕣㘸昹㑡㘱㝥昴㘷㍦㠶㐴昱㉡搷㠷戸改ㄹ攸㈹挰㙢㕢昶搴㡥㍤㜱㠵㔷㍡慦㕣搶戵㠲㠱㝢攴㔵昲ㅡ㠰扦㠱摢㐵搳て㈶挲㘰〷㍡攱敡慦㔵㙣愰㔷收戵㌳戸〱摡㤱㐱慥ㄴ挳㝦っ搰搲ㄱ㕤昰㌵〸㌲㠲挱㑥戰昱㌶愴㈱㤷㤲㐵ㄸ㜴愶挱㐶㌴攰敡㌲㘱㜰㘳㘸㙢㘳㌰昲〲搳〵つ㜱㘴㜲搹㤹昶ㄴ㘰㜰㔳昶搴㤵㍤㤵挰㈰㥤挱㔱挰㔶愰㜹㔶㙣㌳㤸慣挷㤱㌹ㅡつ㠵搷㙥㜴㍤〶摡㉡扡㔹㜷㕥昳搱㡥扣㡥㐳㔳晣挷㙡㘹㍡愲ぢ扥挶㐳㙡㌲搰昵挸散〱ㅢ㙦㑢ㅡ㜲㠵㕡㠴㐱㑦ㅡ㙣㐵〳㉥㕡ㄳ㕥户㠶搶挴敢戸㥡〵昸㐸㝡㘵㌵㤶捣搷收晢ㅦ扤ㅥㄴ㜵㘴昶㐲㐳昰㍡㌹搰㔳㠰搷〲昶戴㉤㝢摡ㄳ〶改扣㜲戹搹ち〶ㅥ敢つ㤳昵攰㤵㑢搴㠴搷㍥㜴扤㉦戴㔵㜴愳扣ㄶ〲㙤昹愴戹ㅤ㉣挸敢㑣㌴挵㝦㉣㝢愴㈳扡攰㙢ㄶ㘴〴㙤晤㘱攳つ愰㘱㌲摡㘰㈰つ〶搱㠰㙢攱㠴搷挱搰戶昴摦昱㤳㈶㡦㥡㕡ㅣ昵搱昲挸㉢晡㔰戴〵戵ㄵ㠱捥〲搴づ㘳㘷挳搹ㄹ搷戴愵㔳换㠵㙣㉢搰扣㠵㌷㍤㤷戹〹㠹㍢搰〹搷扢慤㘲〳㈵㜱敤㙦晡㥤搱㡥㈴㜲㙤ㅣ晥㘳㌸㥥㡥攸㠲㉦慥㡡㡢㈰戱〸㌶㕥㌱つ戹㘲㉥挲㘰〴つ㑡㘸戰〸〶㐲攲㐸㘸㑤〷㘷昴㘹㌳昲攰ㅣ㡤㠶㘰昰㤰㐰㑦ㅢㄱ戱㔷昴㌱散㘹㉣㐴捥㌱㌰㘸攱戹ㄳ㔳晢㠱搵㑤ㅤ攰㈱㔶㌱扤愶戲〱㡦㠴摣戵愳㉢ㅢ㜰㘳摢慥〲〲㐵㔹㠶戴愹㍣㉡〶ㅡ昵昶〷愱㌶て㔷㌵ㅢ㤵敡ㅥ慥てづ㔳昵㡣愸戶〳㔸㠱㜱慢戵ㄹ挹㐰㔶㐴㡣晦愴㤱㉤㘳㤷愴戸挱㉤戳㔵摡ㅡ㥣挰戰㐰㠰㜷づ㑤晣て挶挱㘲攳㜰㌴戴㥢㥡慡挷愰〸㍥㤷㔱㔶㤹挴㔲㕦ㅥ㐳〶晦昰㤴戲㉢捡㌸攲㜳㡥㕤敢昱ㄲ㔸攰挶㌱挸㌸挷挹㉣搶摥慤愰挴〷㝣昱㡣ㄹ㜷ㅡ㐶ㄱ㍡戸攲愴挶㠶㘶㌵挹㠵㥤㕣㑤㜱㔵搵愴ㅡっ〲㤵㈵敢捡晦㈱〳〷挸捤㡥㜰挹ㄸ挰摦ㅣ㝤㠴ㄳ㙥㠱挷㝤㍣散㑦㜰㕣㜳㈵搹晡慣て捣㠳愷昶愴ㅢ㙦㐴扢㌶㌵㤷ㅡ扦㠰㐷昶㠲晤昶ㅤㄹち㥥㥣挲㌸㉥扥㡦愸㉡搵㐹ㅡ昸慡㍣㈰㝢ㄵ挵戳敢㌱慣搸挰ㄱ㈳㔷㤲㜷扤㔷㌱ㄵ敢搱昸㈹㔰っ昰戸搲攴戲〶慣㠶昵ㅤ昰ㄳ㥥晦㥣㍤〴㐶㕡扢扤㠴慦挱攱扦ㄶ㑥㜶捤㤳攰ㅢ敡㙦敥㔵散户ち搹扥摡挵㥣扢㡣摢㔵扢㘴㘹挱つ㌶ㅦて愳ㄶ挶㈹㜱攲つ㉥收攴㍢愹㤳慥㌱戶愷㍢㌹㤳戵㔳㡣㠳㤹敤㌹散㕣搷㠰㡦㐱昳㕢㑤昲昸搶愹挲㐸㑦㐳㈵挶敤慡ㄶ㜵愸ㄸ㔷㔳㔶搵㔸㥥㤲㐱㍦㍤㠱换搸摦㍦㘲㝦昱㜱搰扤愳㕡攰挵㤱㌲づ摦攰愶ㅦ㡢挵㔳改摦摢㑦挶㥢㠸㜷㕡㙣㌷㠸捥㍢㡤慤挴攲㜶㝥㙡㙤戱晤〶慡㉤㡡挷っ挷ㅤ㐱摣㥢攴摥㡤㈷㈰扥昵㕥㑦ㅢ㐷㑥ㅤ㥢㔶㠳换昷㝥攱㠴ㄷ㠲㜸愶攳㠲㐸㝦㐹慥扣て〳㘶ㄳ㙡㈷搴㜲㐶㈱〰㡤慤戴搰㍦㘲敦㈱㑦扢昳㘲㌱っ㠸晥扤晤㐱ㅦ㍣ㄷ扡扦㠷戹扦扢昰捡挳扢㉤㉥㤸㕤㐱㌰㌶ㄹ晢㘴㐳昹ち㥡〱昹㈵㤳攴㉢㘸昲㝢㘱㠷ㄵ㘰㡦搹㈹㠱㙣㍥攸戹㜶㕣㘳㉢户㝢㔳搰捣㜰戱敤㉡㔶㥡㉣㡦ㄷ㍤慦ㄴ愲攵㝢收㘹戰㘰〰愷愲㈹晥㘳昱〱㥢愰挰㤷攱㉡㕣扤㥢㘳慤㝢㑡摥㥤扥㘷㐰ㄸ慥搰㡤㌰搸㠳〶㝢搲ㄳㄷ㙡愶㥦㤷㌲慥㌹㐵㠳慣㥣㙡㡥㑣收㔶㜳㠴ㄶ敦敡ㄸ㍥昱㡢㌵戵ㄸ㌰㡣戵捤攵㥡㔴㙦㉦㔸㍤戹㘶捤㑥戰挵ち㤰㐰晦ㅣㄸ㜵㌷㠱㝢戳晦㝤㈰捣扦㘱㤰㝥ㅢ㝤㈹戰ㄵ㙣ㅥ摢ㄷ㈶敢昱㠴戲ㅣつ㠵敤晤攸晡㌲㘸慢攸㐶㙦慥㘷〱㙤㤹敤㈴㉣挸昶ㄵ㘸㡡晦㔹摥㙣㍡愲ぢ扥戸扥㔳挹㠴慥㙣㤷挱挶㉢愷攱㔵搱〶㈹ㅡ㔴搰攰㙡ㄸ挸捤昵晥搰搶攱〹㘵㜰搴挳㕦㈵摡攲晥㥡㑢㐵㌵㥡挰ㄳ捡〱散㙣㉥㍢攳戲捥㜴㙡敦〲戶㠲戱㘷ㅥ㤶攰㑡㑦㈱戱㥡㑥戸攴㜳ㄵㅢ㈸㠹㙢㝦㐲㤹㠷㜶㈴昱㍥㌴挵㝦慣晢愰㈳扡攰㡢㙢㐴㌵㙣攸㑡㘲ㅤ㙣扣㝡ㅡ㍥㄰㙤挰敦捦昴ㅡ㘹昰㈰っ㠴挴〵搰搶昶㠴ㄲ挹攰㐲㌴〴㠳慢〳㍤〵ㄸ㕣挴㥥ㄶ戳㈷慥ぢ㑤㘷㤰㡢㐱㔷㌰昰搸㐱㌰㔹㡦㠳昳ㄹ㌴ㄴ㕥て愶㙢慥㈴㕤㐵㌷捡敢愱㐰㕢㍥㌸て㠳〵㜹攵慡㔳晣捦昲㤶搰ㄱ㕤昰挵愵愷ㄱ扣ㅥづㅢ敦〸ㅡ㜲㔹㙡㠴挱㤱㌴㌸㡡〶㕣愹㉡扣ㅥつ㙤ㅤづ捥挸攱摣㘳搱ㄶ搴㜲ㄵ慢㜶ㄶ愰昶㌸㜶㜶㍣㍢㝢ㅦ〶改搴㝥〸㙣〵㥡㘷挵㑥㠰挹㝡㔰晢ㄱㅡち戵㑢改晡㘳㘸慢攸㐶愹㍤〹㘸换搴㥥っぢ㔲晢㈹㥡攲㍦扥〴㠹㡥攸㠲慦捦㈰㌵ㄹ攸㝡挸㥥ちㅢ敦㌴ㅡ㜲挱㙢㠴挱改㌴㌸㠳〶㕣〳㉢搴晥ぢ㕡搳㈱ㅢ㍤攲ㄳ㌹㤲㜶ㄶㅡ㠲搷㙦〲㍤〵㜸㍤㥢㍤㥤挳㥥㝥㠱㐱㍡慦㕣扤扡㠲㠱挷㤶挱㘴㍤㜸攵㡡㔷攱昵㕣扡晥〳摡㉡扡㔱㕥捦〷摡㌲慦ㄷ挰㠲扣晥㠵愶昸㡦㘵㍥㜴㐴ㄷ昲捡㡥愴敤㈲搸㜸ㄷ搳搰㐴ㅢ晣㥢〶㤷搰㈰ㅢ〶挲敢愵搰搶攱㤰㡤ㅣ慦戸っ㙤㐱㙤㉣搰㔹㠰摡换搹搹ㄵ散㉣て〶改搴㙥〰㙣〵㥡㘷挵慥㠴挹㝡㔰摢ㄱつ㔷愲㥤㜷ㄵ㕤㜳㔱敤㉡扡㔱㙡慦〱摡㌲戵搷挲㠲搴㜶㐶㔳愱昶㍡㍡愲ぢ扥戸ち㌷攲㠸扣ㅥ㌶摥つ㌴摣㌸摡攰㐶ㅡ摣㐴㠳㑤㘰㈰搴摥っ慤㘹づ㈷㜲愰晣㔶㤸㠰㐱慥摢搵㑥〳っ摥㐶㥦户搳攷㔶㌰㐸㘷㤰ぢ㙢㠵挱捣㔷愴㕥㌰㔹㠹ㅥ扣㍢改㠴敢㙦㔷㐱昳戹㕡晢ㄵ改ㅥ戴㈳㔷扤搱㔴戸扡㤷㡥攸㠲㉦㉥搸搵戰改搷摤㐴摤〷ㅢ敦㝥ㅡ㜲㌱㙦㠴挱〳㌴㜸㤰〶㠵㌰㄰慥㔶㐰㙢㝡㝢㐷㡦㤹㐵㡥㍡慥㐲㐳㌰㌸㈰搰㔳㠰挱搵散改㈱昶戴〳っ搲ㄹ攴捡㕣㘱㌰昶㌰㑣搶攳ㄸ摣ㄹつ㔷愲㕦敦ㄱ扡收戲摥㔵捣㕦㡦挱挷㠰戶㝣っ㍥づぢ昲㕡㡣愶挲敢ㄳ㜴㐴ㄷ㝣㡤〰ㅡ㐱摢ㅡ搸㜸㑦搲戰㈴摡攰㈹ㅡ㍣㑤〳㉥ㅢㄶ㕥㥦㠱搶挴㙢昴㘹㌳㤲搷攷搰㄰扣㡥つ昴ㄴ攰昵㜹昶昴〲㝢㥡〲㠳㜴㕥戹攰搷昲晡㈲㑣搶㠳搷㘹㘸戸ㄲ晤㝡㉦搱昵㜴㘸慢愰昹扣扥〲戴㘵㕥㕦㠵〵㜹㥤㠱愶挲敢㙢㜴㐴ㄷ㝣㜱㘹㜱〴慦慦挳挶㝢㠳㠶㕣㜶ㅣ㘱昰㈶つ摥愲挱摥㌰㄰㕥摦㠶搶昴摥㡥扣㔷㝡ㄷ㈶㘰㤰㡢㤱搵㘷㠰挱昷攸昳㝤晡㥣〳㠳㜴〶戹㕡搸㌲昸〱㑣搶㠳挱戹㘸戸ㄲ晤㝡ㅦ搲㌵㤷ㅡ慦㠲收㌳昸㌱搰㤶ㄹ晣〴ㄶ㘴戰〶㑤㠵挱㑦改㠸㉥昸慡〵慡挹搰慦㝢挷㝦〶ㅢ敦㜳ㅡ㜲摤㜲㠴挱ㄷ㌴昸㤲〶昳㘱㈰っ㝥〵㙤ㅤ㉥㍣㤱愷捤㙦搰ㄶ搴㌶〶㍡ぢ㑣㝤㝦换捥扥㘳㘷㠷挲㈰㥤㕡慥㐳戶搴㝥て㤳昵愰昶㜰㌴㕣㠹㝥扤ㅦ攸晡〸㘸慢㐸㠱扥改晦〳戴㘵㙡㝦㠲〵愹攵㠲㘷愱昶㘷㍡愲ぢ扥㡥〶ㅡ挱摣㉦戰昱㝥愵攱㌱搱〶扦搱攰㜷ㅡ㜰㤱戴㔰晢〷戴㜵愰㌶昲㜶改㉦戴〵戵㑢〳㥤〵㡥㕡づ㜲㝢㕣㝤㘵晥〵㠳㜴㙡戹挲搹㔲㡢愵㌷敢㐳敤搹㘸戸ㄲ晤㝡慤攸晡ㅣ㘸慢愰昹搴收〰㙤㤹摡ㄸ㉣㐸㉤㤷㔲ぢ戵㙤攸㠸㉥昸攲慡改〸㙡㜳㘱攳昱㈷〲っ㔷㔴㐷ㄸ挴㘹搰㤶〶ㄷ挲㐰愸㙤〷㙤㙤攷搳挸戳㐱〷㌴〴慦㤷〴㝡ち昰㥡挷㥥ㄲ散改ㅡㄸ愴昳捡攵搱挲㙢收㉢晤昵㌰㔹㠹ㅥ扣㡥㜴㜲〳戴㘶っ慥晤㑡摦ㄹ敤挸攰㑤㘸㉡っ㙥㐴㐷捡攰捤㐰㈳〸摡ㄸ㌶摥㈶㌴攴㤲散〸㠳㉥㌴搸㤴〶户挲㐰ㄸ散ち慤㠹挱攸㉢㝤攴〳㔲㌷㌴〴㠳㜷〶㝡ち㌰搸㥤㍤㙤捥㥥㔶挲㐰㌲挸愷㠶㌶㍣愲㜳ㅥ〲㥡扥〲㉤戴㐲㔰㝡愸攰㕡挱搲㠶㐵㔵㔸㥦挹㈲㔷愴搹ㄲ㐷㙥㌰〳〲っ敢攴㙡敢㌰昸搹㍡晤㜳昷㝥摢晢搱㘹摢つ搳扥㜱㔰㥡戱㠶㑢ㄱ㜳摥晥㉤晣慤㝡㝥㝢〶摥昴昵㘳㙣挳㉤搶〳㈱㙥㌸戱戲慣慥戶扥戶愲㈱扦ㄴ慢㡦昳昹つ㡥ㄵㄸ攷㉣捥㜹ㄳㅥ㈳晢㘴㘲慤㙢昸摢〵ぢ昸㡤㘶昱戹㌵戵〷搶㐸㌴㌹昵晣㈲㑢攱慢㑤ㅢ㜶挳搱㑦搹戶〴㜹收㘱㈵戳㈷㕣㜰㜱ㅢ㕦〹㉥㘴愴㑢㙦㉢挸昶慤ㄲ㡦㐲攷㤶攰㙡㐰㈹㜰改㥦ㄴ㥥㜰㠵㥣愷㔰㔸搷戵㜸昴㡤㐹改㌲㔳㙥㔲慤摢戴〹捤愶㠵搶昰昹摦㐲ㄷ㡢㜱〹㕦捥㙢㈰㈲㝤ち㉥扡㔱㜳㥥搹㤸㠷㡢户つ㐲昰㝡㐱挴ㄳ㑦㈳㜰〶ㄴ㉢㠰散㔸㌲㘲㈶扥つ㉤昸つ㙣戱㙤㠱户〳㉥挳扦㔳昱敤㤳戱摥㐰㌶〰搲晣㔷㈴㘲㝤〰㜷〰ㅣ㔸捦㥣攰㌲㐱挰昶ぢ挳扣㝣㤶戶㠳㉥扦戳㘰㥥㐳愵散㥡晥㠰㔸㘰㙣收〵愰㍣㥣捤㔳挸㤲〷ㄱ挰㉣㡦㐷〶て〲戳〶〸て㠴收㍢昲㐵㜵㌵ㄸ㜶晥㡥攴〲㐰戶昳㠶㐰㘲㐷扥っ㥤㕢攲ㄵ㉤㜰㜵㥦㈰㕣攱挷捤㜰攵ㅥ㜷愶㜹っ㥤㤰㘸㈱㙣ㄸㅣ㜸挳㈱攲㠹户㔰㈹㑥㐹㤸㐷㜶㍣ㄲ攲㌱晤〴ㄷ昵攱慦换㜷ㅢ㤶㡡㔸戹㌵㕤换戲㍣㐲㈳〰昹昹㜲㔹㥥攴㝢ㅦ㍡ぢ攷㝢て搰㜰扥㕣愹㈷搴㡤㠶㉢㍦摦て戵昷㌱㐰㤱敦㐷搰戹㈵戸㍣㑦ち㥦㘸㠱敢昱戸ㄹ慥戳㤳㝣敦っ收㍢㡥㐱㡦㠷㠸㈷戸搴づ〵㝣挰㤱㔸㕡扥㕦㘹攵㜳戴㈸愴㤸㐲戳扥㜴㉤㡢攸〸㤵〲昲昳晤づ㑤㈴摦㙢㈳昳扤㍡㌲㕦慥慢㤳㝣㘷挰㤵㥦敦て摡晢ㅥ㐰㤱敦㡦搰戹㈵戸㤸㑥ち㍦㘹攱㘷㔷㌰㕣ㄴ㈷昹㕥ㄱ捣㜷㉦〶扤㌷㐴㍣挱㜵㜱㈸㐴攷换昵㜲㔲㈹昹づ愶搹㙣㌶ㅤ㠴㤲㤱ㄵ㙦㠴捡〱昹昹昲攲㈴昹㥥ㄷ㤹敦戲挸㝣戳搱㐸昲㥤〳㔷㝥扥慤㠰㑡敦㤵㤰挸户㌵㡦㑤㙣㠹ㅣ㉤挴戴搰挶ㄵ㑣ㅣ〵挹昷㉣㤷㉦㠹昰收挲㠱㔷〵ㄱ㑦戴㠵㠱㌸㡤摡扦敤戴㔲昲摤㤱㑤敢搹㜴〷㤴㑣〷㔴㑡㤰㡤㠰晣㝣㌷㔰㜴〱㔰㍦昴㡥敡攸㐰愰〸扤ㄳ㜴㙥㠹つ戵搰㔹ぢㅢ戹㠲改㠲㠲㠴㝥㕣㌰昴㐵散㝦㌱㐴㍣戱㈹っ㔰㠸摥㔵㕤戵㔲㐲㉦愱搹攱㙣㍡〲㈵搳つ㤵ㄲ晡㤱㠰晣搰昳ㄵ㍤ち愸ㅦ晡ㄶ敡攸㘸愰〸扤〷㜴㙥㠹㉤戵搰㔳ぢ㕢戹㠲改㠵㠲㠴扥搸㠵捥ち敦㔸昶㝦ㅣ㐴㍣㔱〰〰㠵攸搰户搵㑡〹㝤㍣捤㑥㘱搳㜱㈸㤹㍥愸㤴搰㑦〳攴㠷㕥〸㔴㡥戲ㅡ㜴ㄸ㍥㡢㔴〱つ㥦㐵戶㔳㔷㘷挲㤵㥦㙦㍦敤晤㉣愰挸户㍦㜴㙥㠹〱㕡ㄸ愸㠵㐱慥㘰戸㍡㑡昲慤っ收㝢づ㠳㕥〶ㄱ㑦っ㠳〱ち搱昹づ搷㑡挹㤷㕦㙢收㕤捣愶晣愶㌴戳〳㉡㈵摦㑢〰戱㈰㌳㕣㍢㉢㝡㈹㔰㍦昴㕤搴搱㜲愰〸扤〸㍡户㐴戱ㄶ㐶㘸愱挴ㄵ捣㘸ㄴ㈴昴扤㕤攸昲〶戹㥣晤㕦〱ㄱ㑦㡣㠱〱ちㄸ捡㠳㡣扡㐲㕥〵扣昹ㄵ昲㙡㈰㘹㤷挲搸㌵挰挲㔷捤挴㔸攷㕤扥慥㐴㝥㜴挴晥晣挸つ㌰捦ㄹ㡦捡昴ぢ㝤昴㕡ㅢ㔲㤰〸㉣㠰㤲㕢㠶つ㉡愶㌴㈶慢昰ぢ㑦㤳㌰昱摥㐰攸㥦㌰㌱摢摡㉥㝦㔸敢摤㤲愴戰昷扥扣㘹㐹攷愰昹捤㡥换㑤扥愷昷敦㑤昳挶㜳㈶㘳攷慦㕢㉦㍣〴㥢㙥㕤昵㤶㉡敥摤㠴ㅤ挶㐷㡣㕤戱捦攴㜸扤ㄹ㠰㙥㘶㐲ㄴ㥡㌳ㄱ攸扡慦㉣愰搷㑥㑤㥦㘱攱㈷㤶㝡㔷㘱㤱挵㍡㝣㐰散ㄶ挴㘲㈶㘹っ户㐲攳㔱捥㤷㤹愲攸㙤戴〱〲ㅤ㕦㈴〸㈹攷㤳昱㈰㐶捦㈷戱㍢㘰㤲昱晥摣㡣㠵㘹昸㈴㌳㑤晤摦㠵挶晥㍢㜵㍡搰㕣㜴攴摤つ搴扢㠷攲㕥㡡晢㈸敥㠷挰扢㜷㜷搷㌲昶〰昴慤㑡㐶㤴㑣㥤搹㝦㔰搹散昲㠱㐳〷っㄸ㤸散㍦㘸挰攰㠱挹昲㠱挳㉢〶っㅡ㌸㘸搰㠰攴攰搹愹晥〹㤹摤愶摦〷搱㈶戱㠷昶扤㠲摡㥥慡戱㉥㙦㉦㘸扣㠹㡣攱昵㕦摤ㄲ㝢挳㌳晥㘷挵㔶愱㥦收㈷㠶搵㐰挲㈷㠱搸㐳㠰搳捥ㄷ㠹㝤㥣ㄷ昹㠵ㅢ敦ㄱ㔸挸て摥㤸晤㠰换昱昵ㄸ㈰㝦㝦捤〲㉡晢㙢㐸㘰㝦㌵摤㌵て㡡摣㌵㐹㜵昵㈴㕣昹扢㘶㌶㔰攸㔹摥㔳㤰搸つ㘵搰戹㈵捡戵㤰搲㐲㠵㉢㤸㑡ㄴ攴㈴摡ㅦㅤ昹㜷捤捦挰㠱昷㉣㐴㍣㜱〰っ挴㘹搴㕤挶㕣慤㤴昳㝦ち㝤㜹慦戰㘹㌹㑡愶ㅡ㤵㤲敦㙢㠰晣㝣攷㈹晡㍡㔰㍦昴昹敡攸つ愰〸扤づ㍡户㐴扤ㄶㅡ戴搰攸ち㘶㈱ちㄲ晡㤶㉥㜴㌹晦扦〵〷摥摢㄰昱挴㈲ㄸ愰㄰㝤改㕡慣㤵ㄲ㍡扦昱挸晢㠸㑤攷愲㘴づ㐶愵㠴晥〹㈰㍦昴㐳㠱捡慥摡㌸㜲㔷㜵㡥摣㔵㠷愹慢㉦攰捡捦㜷㠹昶晥㈵㔰攴㝢㌸㜴㙥㠹㈳戴㜰愴ㄶ㡥㜲〵㜳㉣ち㤲㙦挷攰慥晡㥡㐱㝦〳ㄱ㑦ㅣ〷〳ㄴ愲昳㍤㕥㉢㈵摦㝡㥡晤挴愶㜵㈸㤹愵愸㤴㝣㝦〱攴攷㝢ㄲ㔰挹㌷ㄶ㤹㙦敢挸㝣㑦㔶㔷㝦挰㤵㥦敦㈹摡晢㥦㐰㤱敦愹搰戹㈵㑥搳挲改㕡㌸挳ㄵ捣㔹㈸㐸扥㈶㤸㉦敦㈲㍣晥散㕤㍣挱㐹㔲戸㡢捥昷ㅣ慤㤴㝣昹㝤㐶㕥㉥㥢昲㉢㤲捣戹愸㤴㝣攳㠰晣㝣捦〷㉡昹晥昸㙢搳愹戳改慤昸㍤搰昰㔹昲〲㜵搵〱慥晣㝣㉦搴摥昳㠰㈲摦㡢愰㜳㑢㕣慣㠵㝦㙢攱ㄲ㔷㌰㤷愱㈰昹㝥㠳㡥晣户攲〶っ扡㈳㐴㍣㜱㌹っ㌲收㝢㠵㔶㑡扥㠷愳㉦慦ぢ㥢㉥㐱挹㕣㠵㑡挹户㉢㈰㍦摦㙢㠰㑡扥ㅦ㐴收晢㕥㘴扥搷慡慢捤攱捡捦昷㍡敤㍤ㅦ㈸昲扤ㅥ㍡户挴つ㕡戸㔱ぢ㌷戹㠲戹ㄵ〵挹昷敤㘰扥㍤ㄸ昴㤶㄰昱挴㙤㌰挸㤸敦敤㕡㈹昹ㅥ㠷扥扣㙤搹昴㔸㤴捣㥤愸㤴㝣晢〰昲昳扤㐷搱扥㐰晤搰敦㔵㐷㠵㐰ㄱ晡㝤搰戹㈵敥搷挲〳㕡㜸搰ㄵ捣㉡ㄴ㈴昴㘷㕤攸㜲敡改挷晥晢㐳挴ㄳ慢㘱㤰㌱昴㠷戴㔲㐲攷昷っ㜹挳搸昴㘴㤴捣㈳愸㤴搰户〷攴㠷晥ㄸ㔰搹㔵て㐵敥慡㔵㤱扢敡㜱㜵戵㌳㕣昹昹㍥愱扤敦〲ㄴ昹慥㠱捥㉤昱愴ㄶ㥥搲挲搳慥㘰㥥㐳㐱昲㝤㌰戸慢㡡ㄹ昴〸㠸㜸攲㜹ㄸ㘴捣昷〵慤㤴㝣昹戵㐲摥㌸㌶㍤ㄳ㈵昳ㄲ㉡㈵摦㕤〱戱挰换扡㜹〵愸攴㝢㙢㘴扥㌷㐷收晢慡扡㥡〴㔷㝥扥慦㘹敦㤳㠱㈲摦搷愱㜳㑢扣愱㠵㌷戵昰㤶㉢㤸㜷㔱㤰㝣㙦〸收㍢㤵㐱㤷㐲挴ㄳ敦挱㈰㘳扥敦㙢愵攴换㙦㄰昲昶㘲搳昳㔱㌲ㅦ愲㔲昲摤〷㤰扦㝦㍦〶㉡昹㕥ㅡ㤹敦扦㈳昳攵㥣㤸戸㥡〵㔷㝥扥㥦㙡敦㐹愰挸昷㌳攸摣ㄲ㥦㙢攱ぢ㉤㝣改ち收ㅢㄴ㈴摦ぢ㠳昹㤶㌱攸㜲㠸㜸攲㕢ㄸ㘴捣昷㍢慤㤴㝣㤷愳㉦㙦㉥㥢㕥㡡㤲昹〱㤵ㄲ㘴㌵㈰㍦摦晦〰㤵㝣㑦㡦捣昷搴挸㝣㌹㔱㈵慥收挳㤵㥦敦捦㐰㈵戴㍡愰挸昷ㄷ攸摣ㄲ扦㙡攱㌷㉤晣敥ち收㉦ㄴ㈴摦㤳㠲昹㌶㌰攸㐶㠸㜸㠲ㅥ㌳收换㠹㈶愹㤴㝣慦㐱㕦摥挱㙣㝡㌵㑡㐶愶㡡〸ㅤち挸捦㤷㔳㐵㤲敦攱㤱昹ㅥㄶ㤹㉦㘷㡦㈴摦㈳攰捡捦户㡤昶㝥㈴㔰攴㥢换㔰戰㈵㍣㉤挴戵搰搶ㄵっ㘷㜹㈴摦㠳㠳昹ㅥ捤愰㡦㠱㠸㈷昲㘰㐰攳挸戱㐲㑥〰㐹愵攴㝢㌳捤㑥㘲㔳㝥挳㤰㤱㠹ㅤ㐲愷〰昲昳敤っ㝢〹晤㔴愰㝥攸㥣扢ㄱ㐷愷〱㐵攸ㅢ㔳挱㤶搸㐴ぢ㕤戴戰愹㉢ㄸ㑥慦㐸攸㌵㉥㜴㌹搵㥥挱晥晦〵ㄱ㑦㜰㠶㠵挶㤱愱㜳收㐵㉡㈵㜴㝥㕤㡦㜷ㅥ㥢昲ㅢ㠰ㄲ昹㕡㜹㠱つ愷㈷㜴㜹戴戹㤰㈶ㄷ㔱㕣㑣昱㙦㡡㑢㈸㉥愵㔸づㄱ捦攱ㄴ挳づ㤹㍦㑤ㄳㄸ㑢敦㡤㜵收捤㝥㝦㙡ㄴ㝥㑦㙡ㄱ搳㘸㠵㉦㐴戰㕦㈳搰㍡㝢晢扦攷㡢捦摡晣㜴〱㕦㌹㝢㠳愲晦㠱ㅦ敥戰愶〷㘴㝡摣ㅣ㉦敦㜲攴㥢户つ搲挵摦昴㠷慥㙦㜶〱挶慤㐸㘴㔶慥晢㥢㈸捡敢愵㉤昶㌵㕢㥣㕥㥣昳捥㘱改㕦ㅦ㍢昵捥敥㐷㝦㍥㝦㐱搱敢扦ㅣ㝡挰扤㍦ㄴㄷ㤹敤搰㘲㑢昸㐹晦戹㤲摤㤱㔶攴户㈰㑥㜷ㄵ改扦搷㤲攸て㑦昸㥦攵㕤㡢㤸㜱愰つ㠶㈲㝢昶㍡攸摥昵ㄴ㌷㔰摣㐸㜱ㄳ挵捤ㄴ户㐰挴つ攷ㅣ戸㜷捤〴戸㈷愵挲挲㙤愸换ㅢ〶ㄸ㝦搷㠳㠵攱摡㈲ㄳぢ昰㤶㤵昵㑥㘳㤱晣㕤〲ㄶ㡡搰㈲㡡㠵㌱㤹㔸ㄸ敤㉡搲㝦戴㈵挱搹ち晣挷㔳㍡㘲〶ぢ㥣㜲㄰ㄶ敥㠵敥摤㐷㜱㍦挵〳ㄴて㔲慣愰㔸〹ㄱ㌷㘳㘰㉣㉣散ㄴ㘴㘱㌵敡昲挶愱ち㝦搷㠳㠵昱摡㘲㥤㔹㤸㠲ㄶ㔱㉣っ换挴挲㔰㔷㤱晥换㉤〹捥㘱攰㝦㤶昷㌸㘲〶ぢ㌳愰〸ぢ㑦㐰昷搶㔰㍣㐹昱ㄴ挵搳ㄴ捦㔰㍣ぢㄱ㌷㝢挰㔸㔸㈸っ戲昰㍣敡昲昶㐲ㄵ晥慥〷ぢ㥣愶㤰ㄶ㤹㔸搸昰晡㌱敦㉥晥㝤㝥搱摤攳摡㘵昷㝥㘴挷㈲挳㈹㡡㈸ㄶち㌲戱搰换㔵愴晦㝣㑢愲ㅣ㥥昰ㅦ㍦㑣㠴〸挰挲ㅣ㈸挲挲㙢搰扤搷㈹摥愰㜸㤳攲㉤㡡户㈹摥㠱㠸㥢㑡ㄸぢぢ㥢〷㔹㜸て㜵㜹㥣㡦攰ㅤ㕢摡㘰㑣收昳〲㙣戱㙤㔸㤴挷㐹っ㘹㤹㠹つ㙢搹愳挸晥敤改晥㙥㕤㘴㌸㤱ㄱ挵捡愶㤹㔸改攲㉡搲㝦搳㈵搱〸㑦昸㥦攵㝤㠲㕣挰ち㘷㍥㠴㤵㑦㤹晣㘷ㄴ㥦㔳㝣㐱昱㈵挵㔷ㄴ㕦㐳挴捤㠱㌰ㄶ㔶ㄲ㐱㔶扥㐵㕤摥㈲㔴晤㍤㔶ㄶ㙢换昵㘶㠵㜳㈴㔱慣戴捤挴㑡摣㔵愴晦搰㑢㠲㔳㉢昸㡦〱〲攴〲㔶㡥㠲㈲慣晣捣攴㝦愱昸㤵攲㌷㡡摦㈹晥愰昸ㄳ㈲㙥㡥㠶戱戰㘲㠲慣㤰㡤扣㘳㔱〵㥢㜵㍦㔶昲㡥搳ㄶ㉤戲戱㘴㡡㍢㌶㌶㉢㌲愷愰㐵ㄴぢ扦晦㤲攱ㅡ昲㥢慢㐸晦戵㤷挴㘹昰㠴晦㔹㕥っ戱㠳㠵㌳愱〸ぢ㙤愰㝢戹ㄴㅥ㐵㥣愲㉤㐵㍢㡡昶㄰㜱挳ㄹㄸ㘱攱㍢戸昷慦㈱㜹愸换㍢〷㔵敢挷挲㌲㙤搱㈲ぢ敦㥣敡㔸搸扢挸㕣㡣ㄶ㔱㉣㝣㤹㠹㠵㉦㕣㐵晡㑦扥㈴㌸㜷㠳晦㔹㕥㘷挴づㄶ㌸㙢㈳㉣㙣挴㘴㌷愶搸㠴愲ぢ挵愶ㄴ㕤㈹㌶㠳㠸㥢攵㌰ㄶㄶ摥て戲搰ㅤ㜵㜹㥣愶挱摦㜵㍦ㄶ㘰㡢つ攷㡤㉢戴㘵㡢㙣㘴㈵㡡愴〱㕡搸扦ㅢㄵ㤹ㅢ搰㌲㡡㤵户㌲戱昲愶慢㐸晦昱ㄷ㜳ㄳ㍣挹敤㙤㑦攴搰ちㅤ昰㤵搰㜹〳㈳㠳昶㐰扣慤㔰摤づ〵扥ㄲㅣ扣挷㝦慣㈹〰敡㙤〳搱㍥㍢㜱㥢㠲扤愸户㑡摣〵㕤昸㉤愰搱戶ㄴ扤㈹晡㔰昴愵㈸愴搸づ㈲㙥敥㠶戱昰晢㡣攳户㍢摣攷ㅡ㘳㌸㉣㉦ㄵ㑦扢ち㝥摡㥥㠷㉣户㥦晦㌲ㅣ戱㤷晡愷㕣㍤㍦敥ㅢ愸攷㘰扥搴㍦改敡㜹㌳ㄸ愸攷㌸扦搴慦㜱昵㜲㡢㌴ㄸㅤ攴㍣㠸慡挸㡦㌶摡㐵㈷愵昸捡戰㔴㘱挹㠸愱㠵愳ㄶ㤶愵慡昸攱㔲㉣㑤㘱㘴㥤慢挷搵愳㠸ㅦ㥤㤸㔶㕢㉣ㅦ㙥攴ち愷つ㜴昵㑡㙦晤晤捣慤㥡㄰晤㍣戱㌶㥢㔴攷户挳敦㔱㘲㐱ㄱ㉡㝡昳搷㌶㍢㌷㘹㠱敦敢敡摡㠴攲㘳攴昸㜰㙢慡㕣㍤搶㘳㤱㕦敢散㔶㈶昲㑢㌲㐷搶㔶攳昷㜸昸㥢㉡敡㘰㔴㑤㘳㜵㌷攴搰㌵攲晢捡㐶㔴㌶挸㜷晥㙤㡡㝡攳㜱㐶㈴㌶ㄴ昹㙥ㄴ晥㤴㘸捦㤱㍤㠷攴㍣ち㐶搷愳搷收昷散㡣㠱㐸摣ㅢ㡥㉥っ㈷㑦攸㡦㤰㜹〴㑡搳搱㝦〱㌰晢㐳ぢ慢㘰㄰㜹㜷扤搲㔵愴晦搰㐲攲㌱㜸挲㝦㝣㔳〵㍡挱㌱换㐹〸㌹㘶㡢愰㝢挵ㄴ㈳㈸㑡㈸㐶㔲㡣愲ㄸつㄱ㌷㥣㥢㤰㐳攷㉥戸昷捦㡣㘳㔱㤷挷㔹㠷昵㍢㌳㍥慢㉤㌲㥤ぢ昸㠸㌱㘵攱㥥㐵て敦㍡昴昸攲㔹㍤㡢捣㉢㘸搱挴挲戳捣㠲㡦㠶收搶㑣㉣摣攲㉡搲㝦㙤㈱昱ㅡ㍣攱㝦㤶户ㅢ㘲〷ぢ㥣捦㄰ㄶ㈶㌱搹挹ㄴ㔳㈸愶㔲㤴㔲㑣愳㤸づㄱ㌷㥣收㄰ㄶ慥づ戲㌰〳㜵㜹㥣挰挰摦扦㜱㘶攴慣㠷戴捣挴〶扣㘲ㅢ㔰㈴㝦戲〶戹扦㐳㡡っ㘷㍥愲㔸戹㉣ㄳ㉢换㕤㐵晡㑦㌰㈴㍥㠱㈷晣挷㤴ㄷ㈲〱㉢㥣昵㄰㔶昶㠳敥捤愴㤸㐵㤱愴㤸㑤㔱㐶㔱づㄱ㌷㥣っㄱ㔶捥ぢ戲挲戳㐳摥搷愸㕡扦㘳㠳㜳㈲搲愲㘵㌶㉡㝤㌶っ攷㐳愲㔸㌸㉢ㄳぢ㘷扡㡡昴摦㘱㐸晣〲㑦昸㡦㤵㍡㠸ㅤ㉣㜰㉥㐴㔸愸㘶戲㌵ㄴ戵ㄴ昳㈸收㔳搴㔱搴㐳挴つ愷㐸㠴㠵ㄳ㠳㉣㌴愲㉥㡦〹慤ㅦぢ㐶㕢㘴㘲㘱散扢㡢㌷扣晥愰换㡢㘲㠷㥦㔹戲ㄴ捦ㅥ㠶戳㈴㔱㉣ㅣ㥢㠹㠵㘳㕣㐵晡㡦㌱㈴㌸戹㈲㉣ㅣ㠴搸挱㐲〷攸挲挲挱㑣昶㄰㡡㐳㈹づ愳㔸㐲㜱㌸挵ㄱ㄰㜱㤳〷㘳㘱攱㤰㈰ぢ㐷愱㉥㙦〳㔴攱晦扡扦㐳昲㌸㝦㈲㉤㌲戱〰㙦搸㡥㉦㤲㍦㔹搳㡡っ攷㑥愲㔸㔸㤸㠹㠵〳㕤㐵晡㉦㌲㈴扡挲㤳戰㜰〲㘲〷ぢ㥢㐳ㄷㄶ㤶㌲搹ㄳ㈹㑥愲㌸㤹攲ㄴ㡡㔳㈹㑥㠳㠸㥢㝣ㄸぢぢ㌵㐱ㄶ捥㐰㕤㕥て㔴攱晦㝡戰挰㔹ㄵ㘹搱㌲ぢ㡢ㅣぢ㈳㡢っ㘷㔴愲㔸愸捣挴挲ㅣ㔷㤱晥戳っ〹㑥挴〸ぢ换㄰㍢㔸攸ぢ㕤㔸㌸㤷挹㥥㐷㜱㍥挵〵ㄴㄷ㔲㕣㐴㜱㌱㐴摣ㄴ挲㔸㔸㤸ㄹ㘴攱ㄲ搴攵昵㐳ㄵ晥慥㍢ぢ㜶て攳㍥戲扦戶㙣㤹㡤ㅥ㡥㡤㥥敥㉦㥥㍦㌹㔹ㄳ挵捡㕥㤹㔸搹搳㔵愴晦㔶㐳㠲㜳㍣挲捡㤵挸〱慣散っ㕤㔸戹ち扡㜷㌵挵㌵ㄴ搷㔲㕣㐷㜱㍤挵つ㄰㜱戳ぢ㡣㠵㤵挹㐱㔶㙥㐲㕤㕥㌱慡昰㝦摤㔹挹ㅢ愱㉤㌲戱㜱㄰〶㈷㤲㌷㉤㉦㍡慢㘴㘹搵挷㈷捤㉢㌲㥣挲㠹㘲㘱搷㑣㉣㡣㜷ㄵ改㍦搸㤰攰捣㡦戰㜰〷㘲〷ぢ㤳愰ぢぢ㜷㌲搹扢㈸敥愶戸㠷攲㕥㡡晢㈸敥㠷挰㔷愶挱㔸㔸㈸づ戲昰㈰敡昲㌸㕦㠳晦敢挱〲㈷㜷愴㐵㈶ㄶ攰つ摢捥㐵昲〷捦ㄶ㠶ㄳ㍢㔱㉣散㤸㠹㠵ㅤ㕣㐵晡㉦㌶㈴昶㠱㈷㘱攱㘱挴づㄶ㘶㐱ㄷㄶㅥ㘱戲㡦㔲㍣㐶昱㌸挵ㄳㄴ㙢㈸㥥㠴㠸攳㔷摣ㅤぢ〳㠲㉣㍣㡤扡㍣捥攲攰晦㝡戰挰㈹ㅦ㘹搱㌲ぢ㠱㉢㈷愷㝢愲㔸攸㥢㠹㠵㍥慥㈲晤㘷ㅢㄲ搵昰㈴㉣扣㠸搸挱挲㝣攸挲挲㑢㑣昶㘵㡡㔷㈸㕥愵㜸㡤攲㜵㡡㌷㈰攲㠶㌳㐰㜲㉣㙣ㄹ㘴攱㉤搴攵㜱㙥〷晦搷㠳〵㑥〴㐹㡢ㄶ㔹〸㍥㜵ㅦっ昳㈸ㄶ扡㘷㘲愱㥢慢㐸晦敤㠶挴愱昰㈴㉣㝣㠰搸挱挲ㄱ搰㠵㠵て㤹散㐷ㄴㅦ㔳㝣㐲昱㈹挵㘷ㄴ㥦㐳挴つ攷㠵㠴㠵つ㠳㉣㝣㠹扡㍣捥昸攰晦㝡戰挰改㈱㘹搱㈲ぢ㥤㙥㉤ㅡ挸㉤㙦㐹㤱㌹〹收㔱㉣攴㘵㘲愱㠳慢㐸晦㤹㠶挴㈹昰㈴㉣㝣㡦搸挱挲愹搰㠵㠵ㅦ㤸散㡦ㄴ晦愱昸㠹攲㘷㡡㕦㈸㝥㠵㠸㥢搳㘰㉣㉣攴〴㔹昸ㅤ㜵㜹㥣㍣挲摦㜵㘷〱戶搸㜰捤攰㡣㤳戴㙣㤱㡤慣ㅥ㐵戴挷て〰ㄴ挹㥦㉣㕣㌳捥㐳换㈸㔶戲㌲戱昲搷捦昶戱㉣昴摢つ㥣慣㡡㝣㐰攴㤴㔳㝤愱㝣戱ㅤ㍦㝡㤳慡ㄷ㠰㑦昶㌹ㄵ㝣㤴㙥㕢㘱㘱㑥ㄹ挹ㄷ愶㔵㘱㐹㘲㙤㕤㍢㝣搱㝡摤摣㔴摤〴晣愲〰扥㕥扤戴戲摡㝤㍣〴扦㌴挰㙦㠶搱慦昱昶㐴㘳攳㔸挵愴㍡㝣慦㜷㥢㡡㜱昵昸㑡戰昲摣敡挹挹〶晣㤸㙤捤㍦㘱㡤㉡㍥晢搴㥡㔳㙢ㄸ㤲㘹㠵敦敦挹㡥晣搸ㄱ㍦㑦㤴晥ㅤ㌹㠱搵戹㑤㝣攸搷㐲㘵昳晢搹晦摥ち搵㔸㌶愶㍦㍢摢ㅦㄹ挸㉦挷愲捦愶㥦ㅥ㘸㙤晥挰㑥㤶㈵㐵㑢㤶㘴晤㈵㔱㘳㘹愷搷ㅡ㉤㘲㌹㄰慤昰㤱ㅥ㜹㥥㠷㠸㝢㌱㈰摥㙡㔸㠹挰㠷晦㜰㈰挸ㄱ晥㌳扣昰㐹扡ㄵ敡攲收㈲㠵㝦㜲昰〶〲㕦慣昰㝦ㅣ㉣㕦攱㘸晥慤昰㡦づ摥㔸慣㉦㔱昸〷〷昷ㄲ㤸昳㥦搲攵昷づ㉥㄰㤸㌳愲〲㝦攷攰㍤〹攷㜰攲㌰㥤㝦㝥㔶㙤㌴㜷㔰捥㠱㤵攵つ㜳㘲㜳㔲㤵晢捦挱㡦攳戵㙤慢㥦㈵㐳㕤㤶攱扣ㅤて昴㔸㕥ぢ散㝤㠳摥挲散㙤㐰㥡挸㕥ㄳ㜳㥤搲㤸扢㑥攳晤摣挵㙢㤹扢㕥攱捦ㅣ㙣㤹扢㐱攱㑦ㅤ㙣㤹扢㔱攱㑦ㅣ㙣㤹扢㐹攱㡦ㅤ㙣㤹攳晣愲㔰昴㤱㠳㉤㜳㥣㜱ㄴ昸㐳〷ぢ㜳㠶㤳㡤㘴㑦㌷㜳てㄴ攱㘳戳ㄶ昸㜸ㅦ㍥挲㝣㜴て昳㤱㥦挶挷扤ㅡ挵㕢㉥ち换挷㝤ち扦改㘰换挷晤ち扦攱㘰换挷〳ち扦敥㘰换挷㠳ち扦收㘰换挷ち㠵㕦㜵戰攵㘳愵挲慦㌸搸昲挱㘹挷㘶㝣㜰㉥㑦昸㈸㘸㠱㡦㤷攰㈳捣㐷敦㌰ㅦ㝤搳昸攰捣愰散㤵㘷㕤ㄴ㤶て捥ㄵち晣㡣㠳㉤ㅦ㑦㉡晣戴㠳㉤ㅦ㑦㈹晣㤴㠳㉤ㅦ㑦㉢晣愴㠳㉤ㅦ捦㈸扣挶挱㤶㡦㘷ㄵ㝥挲挱㤶て㑥㐰㌶攳㠳戳㝡挲挷㄰愴搲㘵㕡㕤㘵戲㘶晦挶慡㘴㕤攸㡣昳ㄸ晣㠴㌹ㄹㄶ收㘴晢㌴㑥㌸㑦㈸挹慦㜶㤱㔸㑥㕥㔷㜸㤵㠳㉤㈷㙦㈸扣搲挱㤶㤳㌷ㄵ㕥攱㘰换挹㕢ち㍦攸㘰换挹摢ち㍦攰㘰换挹㍢ち摦敦㘰换挹㝢㠰㥢㜱挲㌹㍤攱愴㘴㉤㥣摣ぢ㍦㘱㑥㐶㠵㌹ㄹ㤳挶〹㘷〹㠵㤳㍢㕣㈴㤶ㄳ捥ㅢち㝣扢㠳㉤㈷㥣㐹ㄴ昸㌶〷㕢㑥㌸户㈸昰慤づ戶㥣㝣愹昰㉤づ戶㥣㝣愵昰捤づ戶㥣㝣慤昰㑤づ戶㥣㝣ぢ戸ㄹ㈷㥣搱ㄳ㑥㈶㈳㤵㑣㔷愵ㅢ攰㈳捣挷搴㌰ㅦ搳搲昸攰晣愰愴㜲戵㡢挲昲挱ㄹ㐳㠱慦㜲戰攵㠳㜳㠸〲㕦改㘰换挷㙦ち㕦攱㘰换挷敦ち㕦敥㘰换挷ㅦち㕦收㘰换挷㥦ち㉦㜷戰攵㠳㌷㙦捤昸㠸〱㄰㍥昶㙤㠱㡦㑢攰㈳捣挷捣㌰ㅦ挹㌴㍥㌸㔳㈸ㄹ㕥攰愲戰㝣攴㉡㝣扥㠳㉤ㅦ㥥挲攷㌹搸昲ㄱ㔷昸㕣〷㕢㍥摡㉡扣捣挱㤶㡦㜶ち㥦攳㘰换㐷㝢㠵捦㜶戰攵㈳て㜰㌳㍥㍡〳㄰㍥づ㐰㉡㉤㥤㐷捥㠴㥦㌰㈷㔵㘱㑥㙡搲㌸攱扣愱㜰㜲慡㡢挴㜲戲戱挲愷㌸搸㜲挲戹㐵戱㍥搹挱㤶㤳㉥ち㥦攴㘰换挹愶ち㥦攸㘰换㐹㔷㠵㤷㍡搸㜲戲㤹挲㈷㌸搸㜲搲ㅤ㜰㤰㤳㐴㑦〰昲ㄸ㜲㈰㔳㔹㐸戱〸㈲㥥攰散ㅥ㝦扥换㕢㑣散㈰㡡㠳㈹づ愱㌸㤴攲㌰㡡㈵ㄴ㠷㔳ㅣ㐱㜱㈴挵㔱ㄴ㐷㐳戴㙦㙤戶搶㌸ㄶ扢㌸㤸㈳㝥㜱挲㜰㡡㔰㤲㕦攴㉡㤸㘵㙥㉥㝦㔹搴昴㐲㥤散愸攳攰㘴㐳捣㐳㘱㕡慤㥥㍦敥㍥㑦㝦摣㍤摢ㅣ㠸㘶戲㡦㍥ㅦ搰愵改敥昲〴㌴㠸㉤㠵攰㙦㙤ㅢ戹㔷收摤攵㠹㐰㠲㜷㤷〵摡㜹㥤敢摣敥愷㙤ㄵ㥥敦㘰扢㥦㝡㉢㍣捦挱㜶㍦昵㔱戸搶挱㜶㍦昵㔵戸挶挱㜶㍦ㄵ㉡㕣敤㘰扢㥦戶㔳戸捡挱㜶㍦つ〶捣晤㔴扡散敥愲㍦〶敥㕢摣㝡㌸㠰㤶㈶攰㤸㐰㥢敡㤹挹扡扡攴愲摣敡㤹㔵愹㥡晤ㅢ收攴捥㕣㠰ㄹ㐷晣㘶ㅡ搲挷㙦慦㝢㘷攲㉦㌹攱换㜰㝥㑢㐸㍥ぢ㘸愶戳㘵㈵愲ち扦ㄳ捥㈱㥤捤敦㐲捦㈵ㄴ戸㝦㉦搲扣捡㕤㕥㤶攱㘲㠵换ㅣ㙣ㄹ收㡣㥡ㅣっ戳ㅤ㙣ㄹ收ㅣ㥢挰㐹〷㕢㠶㐷㉡㍣换挱㤶㘱捥挳㠹昵㑣〷㕢㠶㐷㉢扣㥦㠳㉤挳㘳〱〷摦〹㘶㌷〰挲挷愵㐸愵愵戳挳㍥昰ㄳ收攴戲㌰㈷㔷愴㜱㌲㐹㈳㤹攱㈲戱㥣㜰㌶㑤攲摥摤挱㤶ㄳ捥慦〹㍣摤挱㤶ㄳ捥戸〹㍣捤挱㤶ㄳ捥挱〹㕣敡㘰换〹㘷攵〴㥥敡㘰换挹㜴㠵愷㌸搸㜲㌲〳㜰㌳㑥㌸捦㈵㥣摣㠸㔴㌲ㅤ㈳㤳攰㈳捣挷捤㘱㍥㙥㑤攳㘳㍦㡤㘲扣㡢挲昲挱㜹㌴㠹㜹㥣㠳㉤ㅦ戳ㄴㅥ敢㘰换〷攷摡挴㝡㡣㠳㉤ㅦ㥣㝤ㄳ㜸戴㠳㉤ㅦ㥣㡦ㄳ㜸㤴㠳㉤ㅦ攵ち㡦㜴戰攵愳〲㜰㌳㍥慡〰〸ㅦ昷戵挰挷〸昸〸昳昱㐰㤸㡦ㄵ㘹㝣㔴㙢ㄴ㍢戹㈸㉣ㅦ㌵ち敦攸㘰换㐷慤挲㍢㌸搸昲挱㔹㌷挹㜰㝢〷㕢㍥㌸て㈷昰㜰〷㕢㍥㌸㌳㈷昰㌰〷㕢㍥㌸㔷㈷昰㔰〷㕢㍥ㅡ〱㌷攳攳㈰〰挲挷攳㉤昰㌱ㄸ㍥挲㝣慣〹昳昱㔴ㅡㅦ〷㙢ㄴ晤㕣ㄴ㤶て捥慤㐹㜰摢㌹搸昲㜱愸挲㠵づ戶㝣㜰晥㑤慣晢㍡搸昲戱㐴攱㍥づ戶㝣㜰㡥㑥慣㝢㍢搸昲挱㔹㍢㠱户㜵戰攵攳㈸挰捤昸㌸〱㠰昰昱㜲ぢ㝣昴㠲㡦㌰ㅦ慦㠶昹㜸㍤㡤㡦愵ㅡ挵㤶㉥ち换挷㠹ち昷㜰戰攵攳㈴㠵户㜰戰攵攳㘴㠵昳ㅤ㙣昹㌸㐵攱捤ㅤ㙣昹攰㙣㥤㈴摥摤挱㤶て捥摦〹摣捤挱㤶て㑥摤㌵攳㘳ㄹ〰攱攳〳愴搲搲㌹戵㉢晣㠴㌹昹㈸捣挹㈷㘹㥣㥣慢㤱㙣攴㈲戱㥣㥣愷㜰㘷〷㕢㑥捥㔷㜸㐳〷㕢㑥㌸㉦㈷改㜴㜲戰攵攴㐲㠵㍢㍡搸㜲挲戹㍢戱摥挰挱㤶㤳㡢ㄵ㑥㌸搸㜲挲㠹扣㘶㥣㕣〹㐰㌸昹ㄶ愹㘴㍡愷㜶㠰㡦㌰ㅦ摦㠷昹昸㌱㡤㡦慢㌴ち捦㐵㘱昹戸㕡攱㕣〷㕢㍥慥㔱戸㡤㠳㉤ㅦ搷㉡ㅣ㜳戰攵攳㍡㠵㜳ㅣ㙣昹戸㕥攱搶づ戶㝣摣愰㜰㉢〷㕢㍥㌸㠵搷㡣㡦㍢〰〸ㅦ㝦戶挰㠷㠱㡦㌰ㅦㅣ㌰㑦扢て挹㈶ㄴ戸て攱㉣㥢散慣摦㝦ち㡥㈳摥愵昰㙦づ戶㝣摣慤昰慦づ戶㝣摣愳昰㉦づ戶㝣摣慢昰捦づ戶㝣㜰晥㑥扡晣挹挱㤶㡦晢ㄵ晥㡦㠳㉤ㅦて〲㙥挶挷挳〰㠴㡦戶㐸㈵搳昱昱〳㝣㠴昹㘸ㅦ收㈳㉦㡤て捥户㐹㜰㕦扢㈸散昱昱愸挲㕦㌹搸昲昱㤸挲㕦㍡搸昲昱戸挲㕦㌸搸昲昱㠴挲㥦㍢搸昲戱㐶攱捦ㅣ㙣昹㜸㔲攱㑦ㅤ㙣昹㜸ㅡ㜰㌳㍥㕥〴㈰㝣㙣搲〲ㅦㅦ挳㐷㤸㡦㑤挳㝣㙣㤶挶〷㘷摥㠴㡦昷㕣ㄴ㤶㡦㤷ㄵ㝥搷挱㤶て捥捥㠹昵㍢づ戶㝣扣慡昰摢づ戶㝣扣愶昰㕢づ戶㝣扣慥昰㥢づ戶㝣扣愱昰ㅢづ戶㝣扣〵戸ㄹㅦㅦ〰㄰㍥戶㙡㠱㡦搷攰㈳捣挷㌶㘱㍥ち搲昸攰ㅣ㥣㘴昸愲㡢挲昲昱㤱挲㉦㌸搸昲挱㜹㍡戱㝥摥挱㤶㡦㑦ㄴ㝥捥挱㤶㡦㑦ㄵ㝥搶挱㤶㡦捦ㄴ㝥挶挱㤶㡦捦ㄵ㝥摡挱㤶㡦㉦〱㌷攳㠳昳㘷挲挷〰愴搲搲㌵收㐹昸〹㜳㌲㈸捣挹㤰㌴㑥㌸㈳㈷㔹㍥敡㈲戱㥣晣愸昰㈳づ戶㥣㜰搶㑥慣ㅦ㜶戰攵攴㈷㠵ㅦ㜲戰攵㠴㌳㝢㘲扤摡挱㤶㤳㕦ㄴ㕥攵㘰换挹慦ち慦㜴戰攵攴㜷挰㐱㑥㜲㌸挹戲捥㜳㐰㕣㐰昹㌷扦挰㘳ㄷ㌰㘵㌸㜵㐳ㅦ㕥ㄱ㜹㘳㠱㡦㤷㥣愹㘰ㄸ㕥㌱㙤㌸㐹㈱㌶㈳㠲㌶ㅣ扤ㄷ㥢ㄲ摡㜰攰㕥㙣㐶〶㙤㌸愲㉤㌶愳㘸挳挱㙣戱ㄹㅤ戴攱〸慦搸㡣愱つ〷㜷挵㘶㙣搰㠶㈳㥥㘲㌳㡥㌶ㅣ散ㄴ㥢昱㐱ㅢ㡥〲㡡捤慥戴攱〰愰搸㑣〸摡㜰㘴㑣㙣㈶搲㠶㠳㘲㘲戳㕢搰㠶㈳㐵㘲㌳㠹㌶㝣晡ㄶ㥢挹㐱ㅢ㡥户挸㡥扦挱敤捡ㅤ挱㕡㙥㜶捣㜰っ㐶㉡慥㜷ㄵ晣㙤㡡㕣晣㘲ㄵ挷㘵愴攲㍡㔷戱ぢ㉡扣㘹㜰㥡挳㌱㥡昴敦㠹〹捣昹〵㝥ぢ〶搶㔹㕥㌵㝦㝢㠸搳㝦昱㙡㉥敥㤵㠵扥戱㙡晥㉥㜶捤〶捥戶户㙦搳搱㐷㝣摢づ㍥㈴㙤扡搸㕦㌴㑥捥慥㑡搱愴㜷㤳搳捥改㌵㘲㡦昱㈶づ㌹㘵昵挸晣愹㐰つ㔰㤶㘶㥢㜵㌶捣㌵㙣攰㑤㘷㤶搸㑣㔳㐹㔴挳㘱㉣ㄹ捦摡ㅤㄶ摣㈷挶昳㑢愲ㅡ㡥㜱㠹挵っ㔸挸㌸㠹攷㤷㐴㌵ㅣ〰ㄳ㡢㍤㘰挱㌳㠱昱晣㤲愸㠶愳㘳㘲戱㈷㉣㤸愹昱晣㤲愸㠶㐳㘷㘲戱ㄷ㉣㌰捣〳ぢ扦㈴慡攱戸㥡㔸散つぢ扣扤㘱攱㤷㐴㌵ㅣ㜴ㄳ㡢㝤㘰㠱㌲㉣晣㤲愸㠶㈳㜲㘲戱㉦㉣昰ㅦㄶ㝥㐹㔴挳攱㍡戱搸て扡扣㙤扤愶ㄲㅢ㤸愳搴㘲㈶㉣昸挵㌴挶昳㑢愲ㅡづ昴㠹㡦㔹戰㘸㉢ㄶ㝥㐹㔴挳㐱㌹㜹㍢㈴㘱㘱㌸ㄶ㈷㙦㠷搹慥㑦昶㥢挷愱㈹愲戹㐲㈱〷㤸愴㐵ㄹ㕢㥣慢㉤捡〳㉤っ〷㕣挴㈶㐵ㅢ㡥戵㠸搷㡡愰つ〷㈱挴㘶㝦摡㜰晣㐱㙣收〴㙤昸㘰㉥㌶㤵戴攱㌳戹搸ㅣ㄰戴攱挳慡搸捣愵つ㥦㔳挵愶㉡㘸挳〷㌸戱愹愶つ㥦摤挴愶㈶㘸挳〷ㅡ戱愹愵つ㥦㘵挴㘶㕥搰㠶㌷昹㘲㌳㥦㌶扣扦ㄷ㥢扡愰つ昷愶搸搴搳㠶昷扣㘲搳㄰戴攱捤愰搸㌴戲㥡昷㠱㘲戳㈰㘸挳ㅢ㈴戱㌹㤰搵扣㌷ㄲ㥢㠵㐱ㅢ摥㌴㠸捤㈲㔶昳㝥㐱㙣ㄶ〷㙤㜸ㄱㄵ㥢㠳㔸捤敢愷搸ㅣㅣ戴㤱㙢〵昶戰㜷〸㡤㔱攰㉢㔱〴㐵㠶㤹て愵敤㘱ㄴ㑢㈸づ愷㌸㠲攲㐸㡡愳㈸㡥愶㌸〶愲㝤ㅢ㈳㔷ㄵ㝡㍢ㄶ扡敦㡤㔷ㄷ昱㜶ㅣ㑤㡦愷㌸㠱㘲㈹挵㠹ㄴ㈷㔱㥣㑣㜱ち挵愹㄰昰㈶搷ㅦ㝡㍢つ扡敦㡤搷㈱昱㜶㍡㑤捦愰昸ㄷ挵㤹ㄴ㘷㔱㥣㑤㜱づ挵㌲㡡㜳㈱攰㑤慥㔴昴㜶ㅥ㜴摦ㅢ慦㔸攲敤㝣㥡㕥㐰㜱㈱挵㐵ㄴㄷ㔳晣㥢攲ㄲ㡡㑢㈹㤶㐳挰㥢㕣搳攸敤㌲攸扥㌷㕥摢挴摢攵㌴扤㠲攲㑡㡡慢㈸慥愶戸㠶攲㕡㡡敢㈸慥㠷㠰户㜱昸㈳晢收〶ㄴ㝣㙦扣ち㡡户ㅢ㔱昰㙥愲戸㤹攲ㄶ㡡㕢㈹㙥愳戸㥤攲づ㡡㍢㈱攰㑤慥㤳㡣敤㉥攸扥㌷㕥㉦挵摢摤㌴扤㠷攲㕥㡡晢㈸敥愷㜸㠰攲㐱㡡ㄵㄴ㉢㈱攰㙤㈲晥㐸㙣慢㔰昰扤昱捡㉡摥㔶愳攰㍤㐴昱㌰挵㈳ㄴ㡦㔲㍣㐶昱㌸挵ㄳㄴ㙢㈰攰㙤ㄲ晥㠸户㈷㔱昰扤昱ㅡ㉣摥㥥㐲挱㝢㥡攲ㄹ㡡㘷㈹㥥愳㜸㥥攲〵㡡ㄷ㈹㕥㠲㘸摦㈶㙦ㅡ晥捣㐰愶搹ぢ㑤搹慣昲㔹戳㝥捥㙢㥤扦㘹敢㍤㡡摡㉤㝢攷昱昷㑥㝦㘱㥦㥤㍥晥晤晣昳㕦昸攰昴㌵扦摦㍢㝢愷㐷㉥戹㘴昵昸㡢搶扣搷戱攲攲散摢㝦㥥㜰昱挱晤攷ㅥ㍣扦㘲晡戶㘳づ摥昳㠰㈹晤㈷㙦搰扢㔵慢㌶㙤戶改昴攸㈶扤ㄲ㑢收摦㘹㔶扣扡㜱㑤捥㜴㜴戰づ搷㌹㘶昴㌷㙦搶㕥㐶て㘶㜷〸㜶攵扤㐲㙤㠶㙡慦㔲摢㐳戵搷愸敤愹摡敢搴昶㔲敤つ㙡㝢慢昶㈶戵㝤㔴㝢㡢摡扥慡扤㑤㙤㍦搵摥愱㌶㔳戵㜷愹捤㔲敤㍤㙡㐹ちㅥ㑢敦愳挰晤㠵㍦㔹㠹搹㤰戲扦㍥㐰挱晢㤰攲㈳㡡㡦㈹㍥愱昸㤴攲㌳㡡捦㈹扥㠰挰摥㉦挳ㅦ昱昶㈵ち晥摥㉦㠷㈲摥扥㐲挱晢㥡攲ㅢ㡡㙦㈹扥愳昸㥥攲〷㡡ㅦ㈹晥〳〱㙦㈹晣ㄱ㙦㍦愱攰㝢慢㠰㈲摥㝥㐶挱晢㠵攲㔷㡡摦㈸㝥愷昸㠳攲㑦㡡扦㈸㜸㠹㠵户晤㔱ㄶ㙦〶扡敦㙤づ㔰昱㤶つ搴㙢㐵搱㥡㈲㠷㈲㐶搱㠶㈲㤷挲愳㠸㐳挰㕢愵㝡㙢ぢ摤昷㜶㠰㝡㙢㐷搳昶ㄴㅤ㈸昲㈸ㄲㄴㅢ㔰㜴愴攸㐴戱㈱〴扣捤㔵㙦㥤愱晢摥慡搴摢㐶㌴摤㤸㘲ㄳ㡡㉥ㄴ㥢㔲㜴愵搸㡣愲ㅢ㐵㜷〸㜸慢㔶㙦㥢㐳昷扤搵愸户㝣㥡㙥㐱搱㠳㘲㑢㡡㥥ㄴ㕢㔱㙣㑤戱つ㐵㉦〸㜸慢㔵㙦〵搰㝤㙦昳搴摢戶㌴敤㑤搱㠷愲㉦㐵㈱挵㜶ㄴ晤㈸晡㔳っ㠰㠰户昹敡㙤㈰㜴摦㕢㥤㝡ㅢ㐴搳挱ㄴ㐳㈸㠶㔲っ愳ㄸ㑥戱㍤挵づㄴ㍢㐲挰㕢扤㝡摢〹㍡扤攱㑦㔶愲㐱扤敤㑣搳㕤㈸㡡㈸㡡㈹㐶㔰㤴㔰㡣愴ㄸ㐵㌱ㅡ〲摥ㅡ搵摢ㄸ攸㝥㙣ぢ搴摢㔸㥡㡥愳ㄸ㑦戱㉢挵〴㡡㠹ㄴ扢㔱㑣愲㤸っ〱㙦〷慡户㈹搰㝤㙦ぢ搵摢㔴㥡㤶㔲㑣愳㤸㑥戱㍢挵っ㡡㍤㈸昶愴搸ぢ〲摥ㄶ愹户扤愱晢摥ㄶ慢户㝤㘸扡㉦挵㝥ㄴ㌳㈹㘶㔱㈴㈹㘶㔳㤴㔱㤴㐳挰摢㐱敡㉤〵摤昷㜶戰㝡慢愰改晥ㄴ㜳㈸㉡㈹づ愰㤸㑢㔱㐵㔱㑤㔱〳搱扥㑤攲㄰戴愳ㄳ慦㤶攰㍣㡡昹ㄴ㜵㄰收㔰㔴捡昳搳㐹晦戱㐳㠱㈳㘰挹愹攸挳戴攲㐴㔷㈱㙦挳㐶戶㔹愲㔵㈷戸㉡晢攸㝦戸挲挷㍢搸㍥晡ㅦ愱昰㜱づ戶㡦晥㐷㉡㝣慣㠳敤愳晦㔱ちㅦ攳攰㕥㠸〷㥦㌱㔷昸㘸〷ㄷ〸㝣㡣挲㐷㌹㔸ㅥ晤ㄳ挷〲㤶㡣て㘱㥥㠷㔲ㅣ㐶戱〴挲ㅣ愷㙤づ㜳㙤㌴攳攳戵攲㔰㔷搱㤴昱〹㕡㜵戰慢戲ㄹ㉦㔵昸㈰〷摢㡣㑦㔴㜸戱㠳㙤挶㈷㈹扣挸挱㌶攳㤳ㄵ㕥攸攰㕥㤲摡㈹ちㅦ攸攰〲㠱㑦㔵㜸㠱㠳㙤挶愷〱㤶㡣㤷㌲捦ㄳ㈹㑥愲㌸ㄹ挲㥣慥㙤收扢㌶㥡昱ㄹ㕡㌱捦㔵㌴㘵晣㉦慤慡㜱㔵㌶攳㌳ㄵ慥㜶戰捤昸㉣㠵慢ㅣ㙣㌳㍥㕢攱戹づ戶ㄹ㥦愳昰〱づ敥㈵愹㉤㔳戸搲挱〵〲㥦慢昰ㅣ〷摢㡣捦〳㉣ㄹ㉦㘳㥥攷㔲㥣㐷㜱㍥㠴㌹㕦摢㤴戹㌶㥡昱〵㕡㌱摢㔵㌴㘵㝣愱㔶捤㜲㔵㌶攳㡢ㄴ㥥改㘰㥢昱挵ち敦攷㘰㥢昱扦ㄵ摥搷挱㌶攳㑢ㄴ摥挷挱扤㈴戵㑢ㄵ摥摢挱〵〲㉦㔷㜸㉦〷摢㡣㉦〳㉣ㄹ㕦挱㍣慦愴戸㡡攲㙡〸㜳戹戶㤹敥摡㘸挶㔷㘸挵㌴㔷搱㤴昱㤵㕡㌵搵㔵搹㡣慦㔲㜸㡡㠳㙤挶㔷㉢㍣搹挱㌶攳㙢ㄴ㥥攴㘰㥢昱戵ち敦收攰㕥㤲摡㜵ち㑦㜴㜰㠱挰搷㉢㍣挱挱㌶攳ㅢ〰㑢挶户㌱捦摢㈹敥愰戸ㄳ挲摣愸㙤挶戸㌶㥡昱㑤㕡㌱摡㔵㌴㘵㝣戳㔶㡤㜴㔵㌶攳㕢ㄴ㉥㜱戰捤昸㔶㠵㐷㌸搸㘶㝣㥢挲挵づ戶ㄹ摦慥㜰㤱㠳㝢㐹㙡㜷㈸扣㡢㠳ぢ〴扥㔳攱㥤ㅤ㙣㌳扥ぢ戰㘴扣㡡㜹慥愶㜸㠸攲㘱〸㜳户戶ㄹ敥摡㘸挶昷㘸挵㌰㔷搱㤴昱扤㕡㌵挴㔵搹㡣敦㔳㜸戰㠳㙤挶昷㉢㍣挸挱㌶攳〷ㄴㅥ攸㘰㥢昱㠳ちて㜰㜰㉦㐹㙤㠵挲晤ㅤ㕣㈰昰㑡㠵晢㌹搸㘶扣ち戰㘴晣㉣昳㝣㡥攲㜹㡡ㄷ㈰捣㙡㙤搳摢戵搱㡣ㅦ搲㡡㙤㕤㐵㔳挶て㙢㔵㉦㔷㘵㌳㝥㐴攱㙤ㅣ㙣㌳㝥㔴攱慤ㅤ㙣㌳㝥㑣攱慤ㅣ㙣㌳㝥㕣攱㥥づ敥㈵愹㍤愱昰㤶づ㉥㄰㜸㡤挲㍤ㅣ㙣㌳㝥ㄲ戰㘴晣㌶昳㝣㠷攲㕤㡡昷㈰捣㔳摡愶㥢㙢愳ㄹ㍦慤ㄵ㥢戹㡡愶㡣㥦搱慡㑤㕤㤵捤昸㔹㠵扢㌸搸㘶晣㥣挲㥢㌸搸㘶晣扣挲ㅢ㍢搸㘶晣㠲挲ㅢ㌹戸㤷愴昶愲挲㥤ㅤ㕣㈰昰㑢ち㙦攸㘰挹搸扣っ搸㍥㜷㈰㐵摤捣㉢㤱攸慢㤱攸㙢㤱攸敢㤱攸ㅢ㤱攸㥢㤱攸㕢㤱攸摢㤱攸㍢㤱攸扢㤱攸㝢㔱㘸攲㝤愰昸㡦敦ㄴ攲晥晥㥡攲ㅢ㡡㙦㈱戰㉣昰〳搴挹扤㔸〷挷㥥敥晢て戵愲扤慢㤰㝤晦〳㕡㤹㡦戴慡慤慢戲晢晥㘳㠵攳づ戶晢晥ㄳ㠵㍤〷摢㝤晦愹挲戹づ戶晢晥㌳㠵摢㌸戸ㄷ㘲㡦㥢捦ㄵ㡥㌹戸㐰攰㉦ㄴ捥㜱戰㍤摡扦〴㉣㐷晢敦捣昴て㡡㍦㈹晥㠲㌰㕦㘹㥢㉣搷㐶㌳晥㕡㉢晥晡搱摥㤶㌶ㅤ敤摦㘸搵ㅦ慥捡㘶晣慤挲扦㍢搸㘶晣㥤挲扦㌹搸㘶晣扤挲扦㍡搸㘶晣㠳挲扦㌸戸㤷愴昶愳挲㍦㍢戸㐰攰晦㈸晣㤳㠳㙤挶㍦〱㤶㡣昱ㄵ昳昸㥥㈰㡡㜶ㄴ敤㈱捣捦摡收㍢搷㐶㌳晥㐵㉢扥㜵ㄵ㑤ㄹ晦慡㔵㕦扢㉡㥢昱㙦ち㝦攵㘰㥢昱敦ち㝦改㘰㥢昱ㅦち㝦攱㘰㥢昱㥦ち㝦敥攰㕥㤲摡㕦ち㝦收㘰㥢㜱ㄶ㜶㥡ㅣ愱㥦㍡搸㘶㙣〰㑢挶㥢㌰捦㉥ㄴ㥢㔲㜴㘵挶搹摡收〳搷㐶㌳㙥愵ㄵ敦扢㡡愶㡣㕢㙢搵扢慥捡㘶㥣愳昰㍢づ戶ㄹ挷ㄴ㝥摢挱㌶攳㌶ち扦攵㘰㥢㜱慥挲㙦㍡搸㘶散㈹晣㠶㠳ぢ㠴㠸戸挲慦㍢搸㘶摣ㄶ戰㘴扣㌵昳摣㠶愲ㄷ㐵〱㌳㙥愷㙤㕥㜲㙤㌴攳昶㕡昱愲慢㘸捡戸㠳㔶㍤敦慡㙣挶㜹ち㍦攷㘰㥢㜱㐲攱㘷ㅤ㙣㌳摥㐰攱㘷ㅣ㙣㌳敥愸昰搳づ戶ㄹ㜳㠴㐳㜶收㔳づ㉥㤰㡣㌷㔴昸㐹〷摢㡣㍢〳㤶㡣〷㌱捦挱ㄴ㐳㈸㠶㌲㘳㡥㠰㠸慢㐷㕤ㅢ捤㤸愳㈲㔲昱㠸慢㘸捡㤸㘳㈵㔲昵㤰慢戲ㄹ㜳昴㐴攰搵づ戶ㄹ㜳㍣㐵攰㔵づ戶ㄹ㜳㠴㐵攰㤵づ戶ㄹ㙦愶昰ち〷摢㡣扢㈹晣愰㠳ぢ㈴攳敥ち㍦攰㘰㥢昱收㠰㈵攳ㄱ捣戳㠴㘲㈴挵㈸㘶㥣慦㙤敥㜶㙤㌴攳㉤戴攲㉥㔷搱㤴㜱て慤扡挳㔵搹㡣户㔴昸㜶〷摢㡣㝢㉡㝣㥢㠳㙤挶㕢㈹㝣慢㠳㙤挶㕢㉢㝣㡢㠳㙤挶摢㈸㝣戳㠳ぢ㈴攳㕥ち摦攴㘰㥢㜱〱㘰挹㜸㌲昳㥣㐲㌱㤵愲㤴ㄹ㙦慢㙤慥㜵㙤㌴攳摥㕡㜱㡤慢㘸捡戸㡦㔶㕤攵慡㙣挶㝤ㄵ扥搲挱㌶攳㐲㠵慦㜰戰捤㜸㍢㠵㉦㜷戰捤戸㥦挲㤷㌹搸㘶摣㕦攱攵づ㉥㤰㡣〷㈸㝣愹㠳㙤挶㍡捣攵敤挷㍣㘷㔲捣愲㐸㌲攳㐱摡收㐲搷㐶㌳ㅥ慣ㄵㄷ戸㡡愶㡣㌹㉥㈶〷攴㜹慥捡㘶捣㤱㌲㠱捦㜵戰捤㤸㘳㘷〲㉦㜳戰捤㤸愳㘹〲㥦攳㘰㥢㌱挷搷〴㍥摢挱㌶㘳㡥戸〹㝣㤶㠳ぢ㈴攳ㅤㄵ㍥搳挱㌶攳㥤〰换㍥慥㘲㥥搵ㄴ㌵ㄴ戵捣㜸㘷㙤㜳慡㙢愳ㄹ敦愲ㄵ愷戸㡡愶㡣㡢戴敡㈴㔷㘵㌳㉥㔶昸㐴〷摢㡣㐷㈸扣搴挱㌶攳ㄲ㠵㑦㜰戰捤㜸愴挲挷㍢搸㘶㍣㑡攱攳ㅣ㕣㈰ㄹ㡦㔶昸㔸〷摢㡣挷〰㤶㡣ㄷ㌳捦㠳㈸づ愶㌸㠴ㄹ㡦搵㌶㐷戸㌶㥡昱㌸慤㌸摣㔵㌴㘵㍣㕥慢づ㜳㔵㌶攳㕤ㄵ㍥搴挱㌶攳〹ちㅦ攲㘰㥢昱㐴㠵て㜶戰捤㜸㌷㠵て㜲戰捤㜸㤲挲㡢ㅤ㕣㈰ㄹ㑦㔶㜸㤱㠳㙤挶㔳〰㑢挶挷㌱捦攳㈹㑥愰㔸捡㡣愷㙡㥢〶搷㐶㌳收㘸愷ㅣ㐷昵慥愲㈹攳㘹㕡㌵摦㔵搹㡣愷㉢㍣捦挱㌶㘳㡥㤳㡡愳㕡〷摢㡣㌹㜲㉡㜰㡤㠳㙤挶ㅣ㑢ㄵ戸摡挱㌶㘳㡥慥ち㕣攵攰〲挹㤸攳慤〲捦㜵戰捤㔸㠷㕤扤戳㤸攷搹ㄴ攷㔰㉣㘳挶晢㘸㥢ち搷㐶㌳摥㔷㉢㔲慥愲㈹攳晤戴慡捣㔵搹㡣㘷㉡㍣摢挱㌶攳㔹ち㈷ㅤ㙣㌳㑥㉡㍣换挱㌶攳搹ち捦㜴戰捤戸㑣攱晤ㅣ㕣㈰ㄹ㤷㉢扣慦㠳㙤挶㈹挰戲㡦㤷㌳捦换㈸㉥愷戸㠲ㄹ㔷㘸㥢㍤㕣ㅢ捤㜸㝦慤㤸攱㉡㥡㌲㥥愳㔵搳㕤㤵捤戸㔲攱㘹づ戶ㄹㅦ愰㜰愹㠳㙤挶㜳ㄵ㥥敡㘰㥢㜱㤵挲㔳ㅣ㙣㌳慥㔶㜸戲㠳ぢ㈴攳ㅡ㠵㈷㌹㔸㌲捥愹〵摣㌳昳敡㤸愶捦昰攷挲换晦昳换㜹㙥挶㝥收㘶㍣扦㈴慡㤹〷㥡㐸㤵㜷ぢ㡦〴戱昰㑢愲㥡昹㙡㜱㉢㉣戲挵挲㉦㠹㙡敡搴攲㌶㔸昰㌸㌰㥥㕦ㄲ搵㌴挲㐲ㄶ㌷摣捥㕥づ㔱晢㍢愰㜱㌳㥥㕦ㄲ搵ㅣ慡ㄶ㜷搲㕥㉣晣㤲㡤敡㌰戵戸ぢㄶ㌶㉡扦㘴愳㕡愲ㄶ㜷挳挲㐶攵㤷㙣㔴㑢搵攲ㅥ㍦づ扦㘴攳㌸㔱㉤敥昵攳昰㑢㌶㡥㤳搴攲㍥㍦づ扦㘴攳㌸㔹㉤敥昷攳昰㑢㌶づ㡥㐹换㍥㜸挰㡦挳㉦搹㌸㌸㘰㉤ㄶて晡㜱昸㈵ㅢ〷㐷戳挵㘲㠵ㅦ㠷㕦戲㜱㥣慦ㄶ㉢晤㌸晣㤲㡤攳ち戵㔸攵挷攱㤷㙣ㅣ㔷慡挵㙡㍦づ扦㘴攳戸㑡㉤ㅥ昲攳昰㑢㌶㡥慢搵攲㘱㍦づ扦㘴攳戸㑤㉤ㅥ昱攳昰㑢㌶づづ敥㑡戶㡦晡㜱昸㈵ㅢ〷㐷㝥挵攲㌱㍦づ扦㘴攳攰戰戰㔸㍣敥挷攱㤷㙣ㅣ慢搴攲〹㍦づ扦㘴攳㔸慤ㄶ㙢晣㌸晣㤲㡤攳㈱戵㜸搲㡦挳㉦搹㌸ㅥ㔶㡢愷晣㌸晣㤲㡤攳㔹戵㜸摡㡦挳㉦搹㌸㥥㔳㡢㘷晣㌸晣㤲㡤㠳愳愴㤲敤戳㝥ㅣ㝥挹挶昱㠲㕡㍣攷挷攱㤷㙣ㅣ㙦慢挵昳㝥ㅣ㝥挹挶昱㡥㕡扣攰挷攱㤷㙣ㅣ敦慡挵㡢㝥ㅣ㝥挹挶昱㥥㕡扣攴挷攱㤷㈴㡥挴㤷戰㤰晥扥㔲搳㤷晤㠰晣㤲つ攸㙢戵㜸挵て挸㉦搹㠰扥㔱㡢㔷晤㠰晣㤲つ攸㕢戵㜸捤て挸㉦㔹㘲㝥㠰㠵㥣摥㕥㘷㉦扦慢晤ㅢ搰㈴っ捦㉦搹愸晥㔰㡢㌷㘹て捣㜸㝥挹㐶昵愷㕡扣〵ぢ〹挳昳㑢㌶慡扦搴攲㙤㔸㐸ㄸ㥥㕦戲㔱㜱㐰㐹㜶昹㍢㈸㐸挷㥥㕦ㄲ搵㜰戴㐹㉣摥㐵挱挶攱㤷㙣ㅣㅣ㡡ㄲ㡢昷㔰戰㜱昸㈵ㅢ〷挷愹挴攲㝤ㄴ㙣ㅣ㝥挹挶戱㠹㕡㝣㠰㠲㡤挳㉦搹㌸扡愸挵㠷㈸搸㌸晣㤲㡤㘳㔳戵昸〸〵ㅢ㠷㕦戲㜱㜴㔵㡢㡦㔱戰㜱昸㈵ㅢ挷搶㙡昱〹ち㌶づ扦㘴攳搸㐶㉤㍥㐵挱挶攱㤷㙣ㅣ扤搴攲㌳ㄴ㙣ㅣ㝥挹挶㔱愰ㄶ㥦愳㘰攳昰㑢㌶㡥㐱㙡昱〵ち㌶づ扦㘴攳ㄸ慣ㄶ㕦愲㘰攳昰㑢㌶㡥㈱㙡昱ㄵち㌶づ扦㘴攳ㄸ慡ㄶ㕦愳㘰攳昰㑢㌶㡥ㄱ㙡昱つち㌶づ扦㘴攳㈸㔱㡢㙦㔱戰㜱昸㈵ㅢ挷㐸戵昸づ〵ㅢ㠷㕦戲㜱㡣㔲㡢敦㔱戰㜱昸㈵ㅢ挷㘴戵昸〱〵ㅢ㠷㕦戲㜱㑣㔱㡢ㅦ㔱戰㜱昸㈵ㅢ挷㔴戵昸てち㌶づ扦㘴攳㈸㔵㡢㥦㔰戰㜱昸㈵ㅢ挷㝥㙡昱㌳ち㌶づ扦㘴攳㤸愹ㄶ扦愰㘰攳昰㑢㌶㡥㔹㙡昱㉢ち㌶づ扦㘴攳㐸慡挵㙦㈸搸㌸晣㤲㡤愳㑡㉤㝥㐷挱挶攱㤷㙣ㅣ搵㙡昱〷ち㌶づ扦㘴攳愸㔱㡢㍦㔱戰㜱昸㈵ㅢ㐷慤㕡晣㠵㠲㡤挳㉦搹㌸ㄶ慢㠵㉣㐹㐶捦挶昳㑢㌶㡥㠳搴挲㘰㤵戲㡤挳㉦搹㌸づ㔶㡢㙣㔸搸㌸晣㤲㡤攳㄰戵㘸〵ぢㅢ㠷㕦戲㜱ㅣ愷ㄶ慤戹ㄶㅡ㥢昱晣㤲愸收㜸戵挸昱攳昰㑢㌶㡥ㄳ搴㈲收挷攱㤷㙣ㅣ㑢搵愲㡤ㅦ㠷㕦戲㜱㥣愵ㄶ戹㝥ㅣ㝥挹挶㜱戶㕡㜸㝥ㅣ㝥挹挶㜱㡥㕡挴晤㌸晣㤲㡤㘳㤹㕡戴昵攳昰㑢㌶㡥攵㙡搱捥㡦挳㉦搹㌸㉥㔳㡢昶㝥ㅣ㝥挹挶㜱戹㕡㜴昰攳昰㑢㌶㡥㉢搴㈲捦㡦挳㉦搹㌸㙥㠶挵㜴㍣㍤㜹〹昶㜲㡢㙡ㅢ㔰扢㔵戵㡥搴㙥㔳慤ㄳ戵摢愱㌱ち㙦㐳㘸摣㘴戹晥ㅤ㙡搳㤹㌶㜷慡戶ㄱ戵扢㔴摢㤸摡摤慡㙤㐲敤ㅥ搵扡㔰扢㔷戵㑤愹摤愷㕡㔷㙡昷慢戶ㄹ戵〷㔴敢㐶㡤㜷搳㤲㑢㜷㙡扣㜳ㄶ㙤㜳㙡扣㑢ㄶ㉤㥦ㅡ敦㠸㐵摢㠲摡㙡搵㝡㔰㝢㐸戵㉤愹㍤慣㕡㑦㙡㡦愸戶ㄵ戵㐷㔵摢㥡摡㘳慡㙤㐳敤㜱搵㝡㔱㝢㐲戵〲㙡㙢㔴摢㤶摡㤳慡昵愶挶扢㐶㠹慣て㌵摥㈱㡡搶㤷ㅡ敦〶㐵㉢愴挶㍢㍦搱戶愳昶㥣㙡晤愸㍤慦㕡㝦㙡㉦愸㌶㠰摡㡢慡つ愴昶㤲㙡㠳愸扤慣摡㘰㙡慦愸㌶㠴摡慢慡つ愵昶㥡㙡挳愸扤づ㑤㡥〶晤㜵〴ㅥㄱ收つ戵搹㥥㌶㙦慡戶〳戵户㔴摢㤱摡摢慡敤㐴㡤㌷㌸㤲搹捥搴㜸㌳㈳摡㉥搴㜸攳㈲㕡ㄱ㌵摥愴㠸㔶㑣㡤㌷㈴愲㡤愰挶㥢て搱㑡愸昱㐶㐳戴㤱搴㜸㔳㈱摡㈸㙡扣㠱㄰㙤㌴㌵摥㉣㠸㌶㠶ㅡ㙦っ㐴ㅢ㑢㡤㌷〱愲㡤愳挶ぢ扥㘸攳愹昱攲㉥摡慥搴㜸㈱ㄷ㙤〲㌵㕥戴㐵㥢㐸㡤ㄷ㘸搱㜶愳挶㡢戱㘸㤳愸昱挲㉢摡㘴㙡扣挸㡡㌶㠵ㅡ㉦愸愲㑤愵挶㡢愷㘸愵搴㜸愱ㄴ㙤ㅡ㌵㕥ㄴ㐵㥢㑥㡤ㄷ㐰搱㜶愷挶㡢㥤㘸㌳愸昱挲㈶摡ㅥ搴㜸ㄱㄳ㙤㑦㙡扣㘰㠹戶ㄷ㌵㕥㥣㐴摢㥢ㅡ㉦㐴愲敤㐳㡤ㄷㅤ搱昶愵挶ぢ㡣㘸晢㔱攳挵㐴戴㤹搴㜸攱㄰㙤ㄶ㌵㕥㈴㐴㑢㔲攳〵㐱戴搹搴㜸昲ㄷ慤㡣ㅡ㑦昴愲㤵㔳攳㐹㕤戴ㄴ㌵㥥挰㐵慢愰挶㤳戵㘸晢㔳攳㠹㔹戴㌹搴㜸ㄲㄶ慤㤲ㅡ㑦戸愲ㅤ㐰㡤㈷㔷搱收㔲攳㠹㔴戴㉡㙡㍣㘹㡡㔶㑤㑤㑥㤵㌸挰晤㜳㥦ㅣ敤㜲捡っ愱㜲敡っ愱㜲ち㈵㕡㑢㝦㈸昰㤵搰㔳愹㤱戳㘷愸㤱㥣㐵㐳愸㥣㑤㐳愸㥣㔵㠹捥て㜴㘰攴散ㅡ戲㤵戳㙣〸㤵戳㙤〸㤵戳㉥搱晡愰㕦㌹晢㠶㙣攵㉣ㅣ㐲攵㙣ㅣ㐲攵慣㑣戴㌱攸㔷捥捥㈱㕢㌹㑢㠷㔰㌹㕢㠷㔰㌹㙢ㄳ㍤㌰攸㔷捥摥㈱㕢㌹㡢㠷㔰㌹㥢㠷㔰㌹慢ㄳ㕤ㄴ昴㉢㘷昷㤰慤㥣攵㐳愸㥣敤㐳愸㥣昵㠹ㅥㄴ昴㉢㘷晦㤰慤㕣〵㐲愸㕣つ㐲愸㕣ㄵ㠸ㅥㄲ昴㉢㔷㠷㤰慤㕣㈵㐲愸㕣㉤㐲愸㕣㌵㠸ㅥㄶ昴㉢㔷て愲晡㤰㡦㌲㍥づ攵㑣㥡愳㜲㌵〹搹捡㔵㠵攸攱㐱扦㜲ㅤ㈱慡敦ㄴ㤴戳㡣㕣㑦㐲愸㕣㔷㐲愸㕣㕦㠸ㅥㄹ昴㉢搷㤹㤰慤㕣㙦㐲愸㕣㜷㐲㘸戱收㜶㜴搰慦㕣㠷㐲戶㈵㙡摢㉣ぢ戹㉥㠵㙣㐷愹敤戱㐱扦㜲㥤ち搹㡥㔱摢㘶㝥攵扡ㄵ戲㤵敢ㄷ搱攳㠳㝥攵㍡ㄶ戲㤵敢㔹〸㤵敢㕡〸㤵敢ㅢ搱愵㐱扦㜲㥤ぢ搹捡昵㉥㠴捡㜵㉦㠴捡昵㡦攸㐹㐱扦㜲ㅤっ搹捡昵㌰㠴㑥㡢㘴㐷慥㡦戴㍤㈵攸㔷慥㤳㈱て㜲扤っ愱㜲摤っ愱㜲晤㈴㝡㕡搰慦㕣㐷㐳戶㜲㍤つ愱㜲㕤つ愱昶晡ち扦㘷〴晤捡㜵㌶㘴㉢搷摢㄰㉡搷摤㄰㉡搷㕦愲㘷〶晤捡㜵㌸㘴㉢搷攳㄰㉡搷攵㄰㉡搷㘷愲㘷〷晤捡㜵㍡㘴㉢搷敢㄰㉡搷敤㄰㉡搷㙦愲换㠲㝥攵㍡ㅥ戲㤵敢㜹〸㤵敢㝡〸㤵敢㍢搱昳〲㝥ㄳ扣㑡换挴摢昹㈸昰晢敡㔵扦挰敡扣ㄸ㑡晤㠵㔶攷㐵㑣昴㡢慣捥㡢㡦攸ㄷ㕢㥤ㄷつ搱晦㙤㜵㥥散㐵扦挴敡㍣㐹㡢㝥愹搵㜹㜲ㄵ㝤戹搵㜹㔲ㄴ晤㌲慢昳㘴㈶晡攵㔶攷㐹㐸昴㉢慣捥㤳㠷攸㔷㕡㥤㙦㝡搱慦戲㍡摦慣愲㕦㙤㜵扥挹㐴扦挶敡㝣㜳㠸㝥慤搵㜹㔰㡢㝥㥤搵㜹㌰㡡㝥扤搵㜹㄰㠹㝥㠳搵戹昳㐵扦搱敡摣㘹愲摦㘴㜵㤲㉤晡捤愲攷㤰收ㄶ愶晤㑡ㅢ捡㐷愶ㄶ昰愳昱戸敤捣㙡㕦㕤搲㔸摦㔰㙢㍦扤㕦㥦㈳㥦搷て㝦㥥扦㈳捤㝢㌷㌳㡤㕢㠸㌲捦ㄶ晤て昶户㜵㔵晣㈶㠰昵晤㔴㝦ㅢ㘴挲ㄷ㍥慥摥㍤昳搴㈵㍢戰ㅦ敡㕦㌷㉢昷㠹晥㕢挰㑣㕣㥥敤扤愶愲㝤搶攷戱㐸攲〲ㄵ㠱愲戵攱昱戹㌶ㅢㅥ戳㙢戳攱㜱扣㌶ㅢㅥ摢㙢戳攱昱扥㌶ㅢ扥〷搶㘶挳昷挵摡㙣昸㕥ㄱ㥢㕢㔱㜰ㅣ㌶ㄵ㉤㍦㝣晦慣捤て摦㔳㙢戳攱晢㙣㙤㌶㝣敦慤捤㠶敦挷戵搹昰㍤扡㌶ㅢ扥㙦搷㘶挳昷昲摡㙣昸晥㕥㥢つ摦昳㙢戳攱㜹㘰㙤㌶㍣㌷慣捤㠶攷㡢戵搸攴昱㝤挲挷㉢㝥㕢〴戶㙦㜶挹攳㕥㙦㠶戴晤㍦ㄴ㙤㕥㥢</t>
  </si>
  <si>
    <t>㜸〱散㝤㜷㝣㔴搵ㄶ㜵㑥捡㤰㍢㤴㡣ㄴぢ戶㔰愵㠹改〵愵㠴搰扢搲㙣㤴㐹㘶〶㈲㈹㤸㠴㉡㉡㐵〴ㄵㄴ散㡡〵ぢ愲㘲〳摢ㄳ㕢愸昶㘷㙦㔸挰㠲搸㥥㈲㔸ㄱ攱㕢敢摣戳㈷㜷㕡挸昳㝢晣㍥晦昸㈲㔹摥戳昶摥攷㥣扢搷戹㌳㌷㌳晢捣挴愹戸戸戸㠳昸攱晦昹㤳挸㠳攳㐶捥慡慡昶㤷㜵㉤慣㈸㉤昵ㄷ㔷㤷㔴㤴㔷㜵㉤愸慣昴捥ㅡ㔲㔲㔵㥤〰〷搷㠴ㄲ搸慢㤲㈶㔴㤵捣昶㈷㑦㤸敥慦慣㠲㔳㔲㕣㕣㜲戲ㄵて晢㌱收搷㈳つ㡢㔱㔶㈲〱㕥㜱㤶㡢搰㠰㤰㑣戰〸㙥㐲㐳㐲㈳㐲㘳㐲ㄳ㐲ち挱㐳㌸㠲搰㤴搰㡣搰㥣搰㠲㜰㈴攱㈸挲搱〴㡥㙦戵㈴ㅣぢ㘸㜴ㅣ㘰㔴㘱敦攱㐵攷攱㙣㐶㔶㔷㔴晡扢愴㡥戱攷摣㍤㍤扤㙢㝡搷慣摣昴㥣慥㘹㕤㔲ぢ愷㤵㔶㑦慢昴㜷㉦昷㑦慢慥昴㤶㜶㐹ㅤ㌱慤愸戴愴㜸戰㝦搶愸㡡㈹晥昲敥晥愲戴捣㈲㙦㔶㕥㝡㔶㜶㜶㈰㍦㍦慦搱昱攸㜹㔸㘱敦ㄱ㤵晥㐰搵晦慡捦ㄳ搸攷昰挲摥㕤㠷昹慢晦㔷㝤㥥㠸㍥搱㘵㥦㡡㌲㙦㐹昹晦愸搳㈴㙡㥡搹挷㕦㕣㐲昱晤晥捡㤲昲㐹㕤㌱敤㤰㐴愳㤵摢戵ㅦ㌲㕥散慤慡㉥昴㤷㤶㥥攱て㔰昷㐶㘵捣㤹扦搲㕦㕥散慦㙡㔲搶㜷㘶戱扦搴㤸慢㤲换挶㜸㉢㠷㜹换晣㠹㍣㐸㈹戳㜵ㅢ攸昳㤷㔷㤷㔴捦㙡㕣㌶扡捡㝦㠶户㝣㤲㥦㉥㐹㘵晤愷㤵昸ㄲㄳ㔵㘲㘲㕣挲㐹搱㈶愳戵改摡慦戲戸㜰戲户戲㕡户愸㕡㝡㌴㕦挷ち搱ㄳて㤹ㄶ㔷㔱㙡㔸ㄴ㘵ㅡ㔹㔲㌶搸㕦㔹敥㉦攵㈰ㄴ慦㜳㤸㤳捥㠹㥤晡㘰㜲攴㙣㈸㡣㙡㘸慥㌷㥥ち㐷戱㔲〹慤〰慥搶㠰㈳晡昶ㅤ㤸㕡㤸㤱㕡㌸㝣㘸㙡晦扥㝤扢攵㜶戳摡搰愱㉤㐰㈵㝥㠴慢搷搹〱慦愰昸〹摥昸〹㐵昱ㄳ㡡攳㈷昸攲㈷昸攳㈷〴攲㈷㑣㡡㥦㌰㌹㝥㐲㐹晣㠴昳攲㈷㑣㠱㡦晣㈴㌷㘸㄰㙦㝥㝡㘵扣戸昲挹〷㌷づ㝣戴愶挱摡摦摢收昴㔰扣㘰昵㤵摢ㅥ〷搶㐹〰㔷〷㐰昸㠴戲扡㔹ㅤ改搰〹愰搴扢㤸㄰㈷搵㝡㜴收挷㙦扤㘴つ㝥收慣搹㑤扦ㄸ㤹昴戸攲㤵慦㝢敢㐲攷㤳〱慥慥〰扢户昴搴㤱㝤敤搳换散㘶㥤㐲㠷㌴㠰㔲慦㥢摥㍥ㅤ㤱昶搸つ㝦昴敦户晥㥣愶换收摥㌶晤㉤挵㠷㄰摤㕢〶㥤㌳〱慥㉣㐰昸摣㜲扡㔹搹㜴挸〱㈸昵㤲改慤昲摤㤶捦㕣昲搰攳㐳㔶㡦㝢㝥搱昹㤵㡢ㅦ㔵㕣㤳扡户㍣㍡攷〳㕣摤〰攱㜳挳㤹㥥㑡㠷搳〰㑡㙤㌲扤敤摤㍦戳㘸捣㥢㈹挳慦昵㡤て散ㅣ摤敦㍢挵〷㌵摤㕢て㍡昷〴戸㝡〱愴㌷ㄱㄲ㘷㕡㐰㠷摥〰愵㥥㌵扤㜹扥扢愴㘹搷敡㝥挳敦慥昱扡ㅦ摣㔲㜰㡡攲愳愳敥慤て㥤晢〲㕣晤〰搲㥢攴㉤愳㥢搵㥦づ〳〰㑡㍤㘹㝡扢㜰搴㐹晤摦㜱㜷ㄸ扣㘶㔶晣慢户昶昲㌵㔲㝣㤸搵扤つ愲昳㘰㠰㙢〸㐰昲㈶扤攱㑣㠷搲㘱ㄸ㐰愹戵愶户换㝦㥢㜲攷㤲㤲㠹〵ぢ㡥㤸攵晥攰愵㍦戶㉢慥㌶摤摢〸㍡㥦づ㜰㥤〱㘸愲㤷㙣扡㉣㔹㙢㈴慤愳〰㑡慤㌱㕤捤㜴扤扤扤㙦晢㉥挳㔷攴㝥㌹㝡昸晢つ捦㔵㝣搴搷㕤㡤愱昳㔸㠰敢㑣㐰昸㘹㘶㜷戳捥愲挳搹〰愵㔶㤹摥挶摤昱攱㠸㥤㑦敦㉣㔸㌲㘱收晣㜵慡攰㔷挵愷て摤摢戹㜴ㅥ〷㜰㡤〷㐸㙦㈲〱㤲㌶㠱づㄳ〱㑡摤㙥㝡㕢戵㙦㘹愷㤶㘹㐳〶摥㌷㘹愵㉡㍦搸扢愳攲昳㤰敥慤㠸捥挵〰㤷て㄰㥥㌴捣捤㑦㠷〰㐰愹㥢㑣㙦换昷晥㜴挴㐷㤷㑤ㅣ晥昸昰攱㕤慥㕦㔶戲㕤昱〹㑤昷㌶㤹捥㈵〰搷㜹㠰昰戹㐱〲㕥愸㔶㈹㐰愹㙢㑣㙦㈷敦晦戴㘶㘹敢〵晤㤶戹戶摥㜹晥挳摢㐷㉢㍥㌳敡摥捡改㕣〱㜰㑤〵㠴捦つ㘷㝡㍥ㅤ㉡〱㑡㉤㌵扤ㄵ捥㕤扥攱㥥㠳攳〷慣扡㘵挵㈷㤷慥扦晡㔲挵愷㔸摤㕢㌵㥤愷〱㕣搳〱搲㥢攴つ㑢㜷〶ㅤ㘶〲㤴㕡㘴㝡㥢戳昳敤㑢搶慢慦〶慤㈹愸㍥慥晤㝦搲㝥㔴㝣慥搶扤捤愶昳〵〰搷ㅣ㠰昴㈶㡢つㄷ改㠵㜴戸〸愰搴㍣搳摢搲ㄵ敢搷づ慥㕥㌳㜰晤愰挷ㅦ㙢㌶㍥㘵㥦攲㤳扥敥㙤㉥㥤攷〱㕣昳〱搲㥢捣つ㉡㉣愰挳㈵〰愵㉥㌰扤ㅤ昵㜶户挵㑢晥㕡摢㙢㐵扢慣昵昳㤳ㅡ㘵㈹摥㍤攸摥㉥愵昳㈲㠰㙢㌱㐰㝡㤳戹攱㑣㉦愳挳攵〰愵愶㤹摥㌶ㄶ慣挸㙥戸攰戹㕥昳㉥㥢㌸㙦㑥㙥摡慥㈴摥㠶㘴㐷㝢攰て㝦㑥㈹愸慡㥡㔶㌶㤵㌷㔵收昹㡥てㄶ㔶㔹㥦慡敡ㄱ摥捡戲慡晦敤ㄳ㈳㥥ㄶて昵捣㔸㔰㔵㜶昸㥦ㄹ㌱挸晦攴㤹搱戵〴挹㍡㘶㔸㐵㘵ㄹ敥捥㠶晡扤攵摤戳戲搳扡㡣慣昶昵昱㑦挷愱戵㤴戹扣ㄲ攰扡ち㜰㕣挱昹搳㜰㜳戲㘹昵愶扢㉡㔲ぢ㠶つ㑦㑤㑢摤昸㘴㙡挱挸摥㠵愹㈳㐶㔸换攸扢ㅣ愰㜰㡤摢㑦㔹晥捡㑤㘳愷晥攴ㅥ戴攰愳㘶昱㑢㜶敤㍡㑥昱扥㔲慦㤱㙢攸㝣㉤挰㜵ㅤ㐰搶㠸慣㌸㕣㕢搷搳攱〶㠰㔲㤳㑤㙦扤㥢捦摣㝤挳㜹㐳㠷㉥扣敥慢㜳〶㕣扦昹〶挵ㅢ㔴摤摢㑤㜴扥ㄹ攰㕡〱戰ㅦ㉣㌳攴〹搰扡㠵搶㕢〱㑡ㄵ㤹慥挶㍦㝡㘲攷昹㝢㝥㉤㔸㜰昰晡戹㌳㌲㝢摤慡㜸㥢慢扢扡㥤捥㉢〱慥㍢〰昶挴㙡㥦㑢㜱㘱摤㐹㠷扢〰㑡㥤㙢㝡㕢㌵㉣㘹摢㠱换㍦ㄸ㜴敤搱㡤捦㝣㝥散㙢搳ㄴ敦㤷㜵㙦慢攸㝣て挰戵ㅡ㈰ㄳ㌳愷㘹摤㑢敢㝤〰愵挶㤸慥㘶㝦搸㙢攱愴㥣㔵挳ㄷ㑦搸㔵扤㌶戵摤㐵慡㈵捣扣ㄶ㕣㙢〰㜵㈸昵〰捣搶㠳㜴㝣〸㜰㝣ㅤ㑡㡤㈹戴ㅥ愶昳㈳〰愵㠶㥢㠱㡦敢搵㜸收愴㠵㡤晡㍥㝡㘰改扦㙦㐹ㅡ慦ㄴ敦昴昵㌹慣愳昳愳〰搷㘳〰挹㠸㐸㠵〷㠷挷改昰〴㐰愹㠱愶户㡦㑡㘷扣昴㔶换㙦ち搶㉤昸㉢晢敡㐵挵㝤ㅡ晤ぢ收搳捤㙤㔹㥦㑡敦っ摣摢搶摥㌶㘷㜴㑤攳㝦㠷晥㝢〱㝦㉥〴戲〳戹㠱昴㜴㕦㜶㥡㌷搳㥢㤴㡡㙥敢㝢㤷捡挷愷㐶㠱戱㈵攵扥㡡ㄹ晡戶戵㔱愰㕦㐹㘹戵扦㔲㌷㔲〲昸㥦㝤敢慤摢㡤〳㝤㘷攲㙦㤶㘲晢づ户㜹愰搰㕦㔹㡤㝢晤敡㔹戵ㄷ昷㜱扤扤㔵晥摡㘶㘷搳㜷敦㡡㘹攵扥慡㘳愳ㅢ㐷㔶㝢慢晤㉤挳㙤戵㥤㐴㠴㡤挴摦〱晥㉡㍤愵ㄳ挲挳挶㜸㑢愷昹ぢ㘶㤶搸收攳挳捣昸㡢愰愲㈸戶戵㕦愵晦晣愰㌵㘲㐶〵昸㌳㜵扡敥㍢攲㉣㙤㤳㍤慦搴挲挹ㄵ㔵晥㜲㍤扤捥㘵㈳㑡㡡愷昸㉢㐷晡昹㐷慥摦愷㑦戵〵㑤收捦㤲捥挳换㜱愲昸㐳挳搷摡挹㌲搱晥㜲㥦摦㠷昹㑥㐵㤶㘷㡤昲ㄶ㤵晡㡦っ㜱戱挷㠴攱㤸㄰扡㕦㐵昱戴慡挲㡡昲敡捡㡡搲㔰㑢㠱㙦扡ㄷ㝦ち昹㠶㔶昸晣㠹晡㈷捥㐶ㄵ㤷㤰愰㔴㕣㠷㘸㑦㉤散扢㡡㝦㜵㌸ㄶ〹晦戶愹摢搹戱㠸攸ㅣ昵慦㤵㘰捦㌸㜰㉣㌲晡㜷慣㜳㈶捥㐵㐸敦戴㍡扤愳㉣㔲〶ㅤㅤ㝡攱㜵㍤〳晡㐰㠷㔲㍦慦捡昸戶戱扢慣㕤㤷㠷㤸愹㐳ㄵ扥愶㐱敦㍡㤲愶扢つ慥扤挳敢ㅣㅦ摦捣㥣㝤摦改昸㠳㜷㠰户摣㔷敡慦慣昳ㄵㄹ挵ㄹ㔹㑦ㄱ搶ㄳ㥥㈶㍣㐳㜸ㄶ㤰搴ㅢ㡦㜱㌱㌳㥡〸て㌵㔳捤㑡㥡㔱攲慢㥥散㥡散㉦㤹㌴戹ㅡㅣ㕥挹㐹㑥㘶扡㜹㠳挵摦ㅢ攱㤹ㅣ㡦〳敢㜹㐲つ㘱〳挰敤㡥㜳㙤挴晦攳㕣㙥㙢ㄳ晦户ㄹ搰㙣㤰ㄷ㝦て㝢㔳㝤晥㔴㘴㝡㝡㐹ㄵ㥥㠰摤㜱㐹慤㘰㑡㡦愶㕥昸㍤㔲挸摦摤㝡㔰晤㘷㍥㕥㠷愹㑡㉡挳慢〹㔵〹〹搱㌲㌲挰㕢㌵戹㥡ㄷ㘳摤㐶捣挲摡㐲搸ち㘸昴〲㘰搸〰㝦㈹㉥攵晦搵㑢㌸㐹㙤搰攷㈱㕦㉡攰扤昱㤱㘵㈳㘷㤵ㄷ㑦慥慣㈸挷ぢ㘹㝤扣搵摥㠲㘲扣ㅥ㔲愵扣慥戲㈱ㄵ㠵搳慡㕤㘵〳㑡昰扦㐶㘵㘷昸愷晡扤搵㠵㜸愸慥㙥㕣㌶〴慦愵攸挷搲㠱扥㤹㐹㘵昶换㈰㝤晣㔵挵ㄶ㕦㉦ㄹ㠸㠷愶㤹㉥ㅣ攱戱戶㔱ㄹㅦ㙣晣㌳慢搹㜵㠳㌲摣㘰㘲㐹㔹㜰敡慣愳散㈳㐶㌶搶㥣㐴扢㑤ぢ㍤㜸昴愱愳㤷㠶㥡戰㝢㡡攳敡挱戳㈸㥥㜸ㄳつ㠶㕦㐵愳慢㑢㑡慢扡㥡昴㜶敤㔳㠱搷搳晣晡愵㐴愶摤攵挲㈲㜳搵㈹㔶昸挵捥ㄷ㕣㠶ㄷㄷ搹摤㘲㉡晤㉢㉢愶㑤攵慤攵晦慡ㅦ昶ㄵ㘷扤〸戸晤愷晢㑦㙤㜷敢挳〷捤晦㉦挶㘵愴㝦慣搶昴攰㥡㘷ㄳ晦搳㍦搶㉢昸㥦扢㉥㕢㔲㕢㜸㐴㝤戴㡤昱摡㔰ㄲ晣ㅢ㤵攱㙣㐷㔵晡昵㡢㕤挹扡㌱㙢慡扦㜱搹搸㡡捡㈹㐵ㄵㄵ㔳㈸㝥ㄳ摤慡㥡散昷㔷昳ㄵ愴㠶收〵㌳ㅥ㉢愵ㄲㄲ㐲㕥ㅤ㜲扣搴㜴㈲晡㜷扤づ㌸㝥㔴㠵慦愲㉡ㄵ晦ち㉡㜱挷㍣ㅤ〷戸㜲㐷㔵㝡㡢扣愵㤳㉢㕣㙦挰㈵〱捦㌲慥㌷㜱㜰㜲挱搴㑤昷㤷晢㑡㡡晤愹扤㔳㑦㑥ㅤ㌹戴㌰戵扣㈲㜵㌸敥㍣㑡晤愹㠵㤵㜸攱搸㕢㥡摡摢㕢㕡摡㜵㘶㘹搵㑣搵ㄵ㈹攲㡢㐱㍢㔲㑦扥扢晢㠰㥣扥捦㥦㍣㙢攵捥㠴昹㌷愹㤳㡤㈱攲㌵愷昶ㄸ㈴ㄵ扦搶㍢㠴㜷〹敦ㄱ摥㈷㝣〰㔰㈷㈱㤴て㙡㔹㘸昰昷〷㉣挳㠶晡㔱㘲ㅢ㝤㍥㈲㝣っ挰㐳㤳㤶〹㡦㑣㥦㤲攳㈳㤳ㅢ攱昸ㅦㅦ㠹慣ㅤ㠴捦〰慡㈳㠰搷㙣㥣昵㌹㈰愶昰ㅤ攸ㄱ㈱晣㑥戰㙥慢づ㥢敡〴て㡡㙦㌱搹ㄶ搳㘹㌱㤵慡戹挹㐱㐴㜲㥡ㄹ㐳挴㑢㘸㕤㄰㤶捡昸ㅦ〸㍦ㄲ㜶ㄳ㝥㈲散〱愸挶㘱挹搹㡣挴㝣愹㘰戰㝥愶捦㉦㠴㕦〱㡥攴晣㑥捥㈴攷㘴ㅣ敢攴散㈳昹㈷㐰㥤〲戰㤳戳ㅦ㐷㌱㤳搳㤵〱ㄱ挹攱昵攱戶敡戰愹㌴㜸㐴㑢捥扥〳㌱㔶捥ㅦ挶㄰昱㡡㘰〶㝡㑡挵慦㤵㡣昳戵㉣㠲㥢搰㤰搰〸愰昶㈲㤴㉢㘷㌲扣昸扢㌲㌱㉥敥〰っ㜸愳㠱㍥㈹〴て挰㤱㥣愶攴㑣㜲㌲攱搹㡡摥捤㐹戶〰愸㙣㌴敤攴ㅣ㠹㘶捣攴㜰㤹㐶㈶攷ㄸ㠴戸慤㍡㙣㉡〷㜱搱㤲戳㈳㔶㜲戶ㅢ㐳挴ぢ㥣㜹攸㈹㤵戳㘸㡤㐱慤㌶㠴戶㠴㜶㠴昶〰昵愱㐹捥㌰㜸昱户㜶攵㜴愰㑦㐷㐲㈷㠰㈳㌹㕤挸㤹攴攴㈳愴ㄵ〷攸㑡昲ㄴ㠰㍡ㄵ㑤㍢㌹㘹㘸挶㑣㑥㌷㐶㐵慣㥣㑣㠴戸慤㍡㙣敡㌴挴㐵㑢捥搶㔸挹搹㘲っㄱ慦搷昶㐰㑦愹㥣挵㘹ㄸ搴敡㑥攸㐱攸㐹攸〵㔰捦挷㑣㑥㙦晡ㄴㄲ晡〰ㅣ挹改㐷捥㈴愷㈷㍡㙦挵〱〶㤰ㅣ〸㔰〵㘸摡挹ㄹ㠴㘶捣攴昴㘲㔴㐴㜲㠶㈲挴㙤搵㘱㔳扤ㄱㄷ㉤㌹て挴㑡捥ㅡ㘳㠸㜸昹戹て㝡㑡挵慦㌵〶㠳㕡㘳〹㘷ㄲ捥㈲㥣つ㔰慢㑣㜲㕡挲㡢扦戵㉢攷㕣晡㡣㈳㡣〷㌸㤲㌳㤱㥣㐹㑥㕦㠴戴攲〰㐵㈴㡢〱慡㍦㥡㜶㜲㝣㘸挶㑣㑥㍦㐶㐵㈴㘷ㄲ㐲摣㔶ㅤ㌶㌵〰㜱搱㤲㜳㜵慣攴㉣㌷㠶㠸㔷搳〷愱愷㔴捥㘲㉡〶戵捥㈷㔴ㄲ慡〸搵〰㜵㠵㐹㑥攴㘵㌵㥤㍥㌳〸㌳〱㡥攴捣㈶㘷㤲㌳ㄸ㥤户攲〰㜳㐸㕥〸㔰㐳搱戴㤳㜳ㄱ㥡㌱㤳㌳㠴㔱ㄱ挹㤹㠷㄰户㔵㠷㑤㜱愲搱㤲㌳㌳㔶㜲㘶ㄸ㐳挴㥢〳㈳搰㔳㉡㘷㜱㌹〶戵慥㈰㉣㈱㉣㈵㕣〹㔰攷㥢攴㐴慥㥣㘵昴㔹㑥戸ㅡ攰㐸捥戵攴㑣㜲㑥㐷攷慤㌸挰昵㈴㙦〰愸㤱㘸摡挹戹ㄱ捤㤸挹㌹㠳㔱ㄱ挹㔹㠱㄰户㔵㠷㑤㡤㐲㕣戴攴㡣㡦㤵㥣㜱挶㄰昱㜶挷ㄸ昴㤴捡㔹摣㡤㐱慤㔵㠴㝢〸慢〹昷〲搴㔸㤳ㅣ㜹戶慡扤慣敥愷捦ㅡ挲〳〰㐷㜲ㅥ㈲㘷㤲㌳ㄶ㥤户攲〰㡦㤰㕣ぢ㔰㘷愱㘹㈷㘷ㅤ㥡㌱㤳㜳㈶愳㈲㤲昳㌸㐲摣㔶ㅤ㌶㜵㌶攲愲㈵愷㑦慣攴ㄴㅡ㐳挴扢㌷攷愲愷㔴捥攲㌹っ㙡㍤㑦愸㈱㙣㈰㙣〴愸敥㈶㌹㝣昶攴㙦㙤㜲㌶搳㘷ぢ㘱㉢挰㤱㥣ㄷ挹㤹攴㡣㐳㐸㉢づ昰㌲挹㔷〰㙡〲㥡㜶㜲㕥㐵㌳㘶㜲挶㌳㉡㈲㌹慦㈳挴㙤搵㘱㔳ㄳㄱㄷ㉤㌹㥤㘲㈵愷愳㌱㐴扣ㄹ㔵㠴㥥㔲昱㙢㝤㠰㐱慤て〹摢〸ㅦㄱ㍥〶愸㌶㈶㌹㤱㉢攷㔳晡㙣㈷散〰㌸㤲昳㌹㌹㤳㥣㘲㜴摥㡡〳㝣㐹㜲㈷㐰昹搱戴㤳昳ㄵ㥡㌱㤳攳㘳㔴㐴㜲扥㐱㠸摢慡挳愶〲㠸㡢㤶ㅣ㑦慣攴愴ㄸ㐳挴㝢㙢㍣攵㔴捥㘲て〶戵昶ㄲ㝥㈶晣㐲昸ㄵ愰慣㤸挹昹㥤㍥㝦㄰昶〱ㅣ挹搹㑦捥㈴㠷㙦搷戵攲〰〷㐸戲㜰㐶㑤㐱搳㑥㑥㕣㝣ㅤ挹攱㝢㝣㤱挹㐹㐰㠸摢慡挳愶㑡ㄱㄷ㉤㌹扦晥ㄵ攳づ昹ㄷ㘳㠸㜸慢戰ㅣ㍤愵㜲ㄶ㡤㌰愸搵㤸搰㠴㤰㐲㘰戱㡥晡ㄱ愱扣㐳㡥㝣㐰㙥㑡㥦㘶㠴收〰㐷㜲㡥㈴㘷㤲㔳㠱捥㜵㜲㡥㈶㜹っ㐰㥤て捡㑥㑥㑢㌴㘳慥㥣愹㥣搶㐶〰〶攷ㅦつ晡挷㍡ㅥ㈱㙥慢づ㥢慡㠴㘳戴攴㝣ㅣ㉢㌹ㅦㄹ㐳挴㍢㥦搵攸㈹ㄵ扦㔶㝢っ㙡㥤㐴攸㐰攸㐸攸〴㔰敦㠶㈵攷搷㐴㐴挰㄰㘷㜵愱捦挹㠴慥〰㐷㜲搲挸㤹攴㑣㠳愷㑥㑥〶挹㑣㠰㥡〱捡㑥㑥ㄶ㥡㌱㤳㌳㥤㘳㙣〴㠴㈴㈷ㄷ㈱㙥慢づ㥢㥡㠹㤰㘸挹搹ㄸ㉢㌹ㅢ㡣㈱攲㡤摣搹攸㈹ㄵ扦㔶㉦っ㙡ㄵ㄰㝡ㄳち〹㝤〰敡㘹㤳㥣昹昰攲㙦敤〳㜲㍦晡昴㈷っ〰㌸㤲㌳㠸㥣㐹捥〵〸搱挹ㄹ㐲㜲㈸㐰㕤〸捡㑥捥㌰㌴㘳㈶㘷づ摣㈲㤳㜳㍡㐲摣㔶ㅤ㌶㜵ㄱ攲愲㈵攷摥㔸挹㔹㙤っㄱ敦㑢捦㐵㑦愹昸戵捥收摣捦㈱㥣㑢ㄸ㐷ㄸて㔰㜷㤸攴晣〱〱㝢挱戳〸慦敤㜰㘹愰昰㠰㍥㕥㐲ㄱ挰㤱ㅣㅦ㥡㉥㍦挰㌳慡㘴㙡〵㕦㤰改㕦戹改㡥㐰㐹㜱㠵ㅢ㙦㤱㈳㔴㘷㉢挰挸㐹〰戵〰㤴㥤慤挹㘸挶捣搶㝣づ扡ㄱ㄰戲㤴愶㈰挴㙤搵㘱㔳㤷㈰㈴㕡戶慥㡣㤵慤愵挶㄰昱扥晢愵攸㈹ㄵ扦㔶㌵〶戵愶ㄱ愶ㄳ㘶㄰㘶〲搴㈲㤳慤挸攷昶搹昴戹㠰㌰〷攰挸搶㐵攴捣㔲㕡㠴捥㜵㜲收㤲㥣〷㔰㝣〷摦㑥捥㝣㌴㘳㈶㘷㌱愷戵ㄱ㄰㤲㥣㠵〸㜱㕢㜵搸搴攵〸㠹㤶㥣敡㔸挹愹㌲㠶㠸㌲〲扥㠱㕤挷ㅢ㠴㈱㙦搶㝢攰ㅢ昲〶㘱挴㕢㕦昶晢㐲晦晦つ扥㝦摣ㅢ㝣愱㙦敥㜵㡡昶㥥㠸晤ㄶ㥣㝥敢㈹散敤扤㤸㙦收晣ぢぢ攲晦扦㍤ㄶ㕥戰㙣扦㍤㜶㈵ㅦ〶捥㌷て㉣挸㔳攸㡦戵っ㘶㙢㌹攱㙡㕥敤戵慦ㅣ㕦㙢㌷搵㤵〸搰て㉡搷搱改㝡㐰搲㌲㔰㜵扦换㠳换㌵〵㑥㠹慣敥㘹㕣搶挷ㅦ昰愲挰㔸扦㌳愳扣晦㉦摦戸㐹㐴㥤户慡㝤搷愶敥㤳挰摣㑦挰㐹戸挲摦昸つ慤㝤㐵㐵慥慦扦扦㝣ㄴ摥㥤愸愲晢晦敡晤㤸晦㔵㍦㥣㤳㜵〳㘴㤳㥦愴挹㔸っ昵㍦㈷愴㉢慥挱㜴扥愹㌶㘱㐲㕣㌲㝢㈳㘳㕤㐵搸〸〸㜹挶㔸㠱㜱摣㜵搹搴㜲㠴〴㥦㌱㕣㉢攱㥦㠰挵㘲扦㉤㌰㍥搶戳挶㌸㘳㠸㈸㔳㘲㜵㔲㉡㝥慤扢搱㤱戵㡡㜰て㘱㌵攱㕥㠰ㅡ㙢㔶晥㉤昰攲慦摣㥤挵㔹昷搳㘷つ攱〱㠰㘳攵㍦㐴捥㍣愵㕥㡢㤰㔶ㅣ攰ㄱ㤲㙢〱敡㝡㌴敤愷搴㜵㘸挶㝣㑡扤㡥㔱ㅢ〱㈱〹㝡ㅣ㈱㙥慢づ㥢扡〱㈱挱〴㌹摥㌳改ㄳ㉢㌹㠵挶㄰㔱㜵㜵ㄳ㝡㑡挵慦昵ㅣ〶戵㥥㈷搴㄰㌶㄰㌶〲㔴昷ㄸ挹㔱ㄶ搳㘴㙤㈱㙣〵㌸㤲昳㈲㌹㤳㥣㥢搱戹㑥捥换㈴㕦〱㈸愶搸㑥捥慢㘸挶㑣捥ち㑥㙢㈳㈰㈴㌹慦㈳挴㙤搵㘱㔳户㈲㈴㕡㜲㍡挵㑡㑥㐷㘳㠸愸㈳扢ㅤ㍤愵攲搷晡〰㠳㕡ㅦㄲ戶ㄱ㍥㈲㝣っ㔰㙤㑣㜲收挳㡢扦戲㜲㤴昵㈹㝤戶ㄳ㜶〰ㅣ挹昹㥣㥣㐹捥㑡㠴攸攴㝣㐹㜲㈷㐰摤〹捡㑥捥㔷㘸挶㑣捥ㅤ㜰㡢㑣捥㌷〸㜱㕢㜵搸搴㕤㠸㡢㤶ㅣ㑦慣攴愴ㄸ㐳㐴㔹摣㉡昴㤴捡㔹散挱愰搶㕥挲捦㠴㕦〸扦〲㤴㘵㤲ㄳ㝥㔹㈹敢㜷晡晣㐱搸〷㜰㈴㘷㍦㌹㤳㥣㝢搰戹㑥捥〱㤲〷〱敡㕥㔰㜶㜲㔸捤ㄶ㌳㌹慢㌹慤㡤㠰㤰㤵㤳㠰㄰户㔵㠷㑤戱㝡㉦㕡㜲㝥摤ㅦ敢戵〴㘳㠸㈸昴㝢〰㍤昱㙥搵㙡㠴㐱搵㕥戸昱㜵〳㄰愱㍦㔶ㄳ㤸慤ㄴ㠲㠷戳慢㝤㘶㙤㙡㌷搵㠳〸搰㐹㘸㐶愷收〰昵㌰㈸㍥扢㕡㉤搰㤲ㅦ昵㉤挶攰㠳戶愲攵㈱㐲㐴〲㡥㘱㥦㜵搹搴㈳㠸慢㑤〰ㅦ㜸敤〷摤ㅤ戱ㄲ戰摤ㄸ㈲ちづ搷愱愷㔴捥愲㌵攷摤㠶搰㤶搰㡥搰ㅥ愰㍥㌴㐹㤹て㉦晥搶㕥㍡ㅤ攸搳㤱搰〹攰㐸㑡ㄷ㜲㘶㜵戰㠶㔱㈷愶㉢挹㔳〰敡㜱㔰㙤昰㡢摤ㄱ㘸挶㕣ㅤ㡦搱㈳㈲㌹㤹〸㜱㕢㜵搸搴ㄳ㠸慢㑤捥ㅢ散攵㑤㠰摡ㅡ㉢㌹㕢㡣㈱扣㝥㌲㠹搵㐸攱戵㈰㝡ㅦ㡣㝤㕢ㅢ㕡戳搶〴捥慥挰攸昲㤲敡慡㠶㠱㠲㘹搵ㄵ晤㑡慡㜱搷搱㈸〰挰愱づ㘹ㄹ㝥㈷摣㌹㌰愶挴㍦㠳昷ㅢ㈷㐶㥡戰㐵愸㜰㕡㔵㜵㠵㉥㜳㌹㈱搲摥愷㘲㔸㐵㜵㥦㤲慡愹愵摥㔹㙤愳㤸㙤换搸挹晥㜲㔴〵㔶愲㌸昰㔰㑥ㄵ㔳愷晡㝤㔱收㌸戲㘲㕡㘵戱㝦㘰㥦㝦㐲㕤愱戲敢㜵攲㔰ㄲ愲㔴㥣㙡ㄷ晢慦づ㐷摥㡦㠷㌶昱㈸㈳㔱㝦慦㉣捤㜵ㅡㄶ㕤㜲ㄱ㉡㐵ち㐶づㄸ㠱昷㔶搱㡣挳攰㔸昳㔶て慥㐷㤴㠵慤㍦攴㕡㜱㤴㉣㌶㠴戳㍢〰㝤㙤慥戱愹㠹ㅤ㔸㕥㔵攲昳扢㑤㙢㘸㐹㜹ㄳ㜳㌸㝣㕡㜵㠸挵㍢戳㤹戱ㄴ㤴㤶づ㉦挷ㅡ㈸昶㔶晡晥〹昲攰挴昰㘳㙢愳㕣昸敦敦㘵摣敥㈶㉥㙥户㝥㥣㐴㙢昷挵戸敡㝢㥡㕣㍦つ㈲㙡つ㔲昰扡挴㠱愳攲㤳㝦扥㌴㘶扡㠳㜴㌲㕢㉣扤搷㉡搸愵昷㑤戴㠷ㅦ㉢ㅤ㕢昴㑡晤捤㐲㥢晡てㅥ㉢㔰㔰㔴㔵㔱㍡慤摡摦㈴㜸愴慦㜸㉢㜰〶㑡〵㔹扤摢㈸㜸㌴愲戸ㅡ昵捤挱晥㔸㤹晢捦㔱〸ㄹ㐹㌴㉡㈹慤㤳慢㡥〷扡搰㤳攰挵昴㌷㔵挵㤳㕥㐰晦晣搰㔳摤㝣ㄳ㝦敥敢ㄹ㈷〷㙥晥挴㈵㍤㠳敥挳晦愲〹㝤搰㜵㤶攷昲㑡㙡㈶㔵攳昶㐳㥤㝥ㄴ㙢㈴ㅣ㉢㘳ㅢ〷昴〳㈰捡摦戹㕢㈵㠵㤷㑥㈹戶捥㔶㤷ㄴ愳挴㙢㔶㤳挰挰昲攲搲㘹㍥晦㄰㙦㤱扦㔴ㅥ扣戹㍢攳㥦愱㔷㈲㙦ㄵ㙣慤敡挸㡢㐹捡㐰㙣㘹㤶㘲攰扦晤㜸愷慣㕥戸搲㕣〵㠰ㄶ摤〷㤴昸㉢扤慣愸㥢敤搵㝢㔰㕡ㄵ昴捦㡦㔳捡㙤昵㌶㔷攳戳㤸摥㝦㕤㈱敤㐶㔰搳摡晡㝥扤ㄵㄶて㜸ㄱㄴㅦ改㔸㈹ㅡ㉣戲搶搷愱挳㙤㐸挵㤰ちㄴ挰晢ㅣ搴㠰ㄲ㥢晡挷㕣㙤㕡㍣㤷换昵㜷㥦㝦㤰㉢晣散㌶昷愵㜸㈸戴摢㍤昹捣挳㑢收㜹戴挳㙢㑣ㅤ㤷㡣扥㌵搰て㡤ㅥ㌸愶昰㜱捤扥慦ㄸ㔵㔲㕤敡㙦ㄸ搰㜶㝤㥣捣ぢ㠵搹㙣㄰ㄸ㌵ㄹ昵㥡㝤ㅡ〷晡㔷㤶昸㑡㑢捡晤扣㐷挱㠶っ㙥㍦ㅥ攲㥦㠴慤〳㈳㉡慡㑡戸〱慣㜱〰㌵㤶攵㔵㔳㔹㤶㕢㍣慢㘹㐸㑢㡢㤵ㄴ攸㕤㔲㡥换捡ㅥ㤳挷㈹㠱㤱㤳㉢㘶㘰㘳晥戴戲昲晥摥愹㔵晦〸愱㜸㤵搹㍦昶戵ㄶ慦攲攳㔵㜲㝣昲摦㝤〶㜳ㄵ昲昲〹摤昵㥣摡愱愰㝦㝡㝡㐷㕣㍥㜱㜱ㄹㄸ㉣㥥㘰㐴慣挱㔱ㅤ搷㌷昵㌳㕢㍡㜸㝤㜳戶㈱扢散愲搶㤲〷㍦敦㠰㡦搹㔶ㅦ㑣愸㔱㕦挰愰晥愳〷搶㙥〴晡扦晡昰㠰愴つ攸戹㡥愷づ扤㘰㠲扢づ㕡挰戹㠹扤㠸挸㜱㑤㔹㝡㉤戰ㄵ扥㌰摤〱敤挳㌵㡡㘷㕢扡昳戰ㅦ㙡挱ㅢ攱㈱〱て搵愸愱挷㘳㜴ㄳ扢挱晢㐰散愷慢㌲戶挲㡡戲㌲㉦ㄷㅤㄷ散㐸㍣捥晢㤳昵㑤㌹ㅥ㘳慣〰㐰慦㑣㐳㜹㘷㠲昲捥搴ㄴ㥥扥戹㤳㐸ㅦ戳慦㡡㐹摥捡㤲敡挹㘵㈵挵挹㙣㜰户捦㍦㘲戵攲晥㌳ㄱ挹㤴ㅦ扤㘴㜱㠷ㅢ晥㈲愸㕤㘲づ戹扢攲攵㜷愶㡥昲㘳㑤挷敢攷㝣昵㌷户㘹攰捥搷攲㉤戱搵ㅦ㤰㠴扦㍥戱愰戹㈰昱攳戸㘱〳攳戶〶挰〳て㔱㙡ㄳ㙣㜴戱〶㌲〴〷晣㑤摣〲愸戳㜲扥〱ㅣ摣㐳㉡扣扥㝥搸ㄴ㔶㔱搹挰㝣攰㐵㌲攴攵〳㑥愵㠷扢㈵ち戱摤〸摢㤸愶攳摥戹㌲㤹挴㐸散㐳㐸攴㍥ぢ㤷慤㈳㥦㍥攳㤲㤲ㅡ㈶㐷ㅢ㙢愰昴搵搶㔴㤵㍢㍦㌰㘴㘰㐴晦摦㥦㥥搷㤳㈷攲㜶攳㐴攲慣㐱㐰㙢㌰㐰㙤㐵㤳攷ㄳ收㌰㠴づ㐳〱㐹㉦挲ㄸ㝥愵挴摣㔹㠰㠰戸愴㌲敥㜸㐸㉥攳改攰ㄶ挵㠵㝤㄰搸㌹㠱㤴戸ㅡ㈶扦〰扢㌵っ㕥慦扤晡㙡㜷ㅣ挷愹㔷〰㌲扥㠵㘳户㥢挹戳㠶㜳晣ㄱ〰昵づ㥡晣㡢搶㜵㍡㕡ㅥ慦晥㙢愶㜷愱摥摥㌲愶㌰㌵捥㍡〳戴晣㔵㌳ㄲ挷㤴敤㕤㔰晣换㐶㝥ㅣ昲㐲摣㔱挶敢㍤㤸㜹㑦㑥㠵て㜵㝦愷㔸〲捦㝢㍣㘵㡤㐶戸㙢っ愰㡥㥢㡣戱㘶㠸て㄰挱ㅢつ晢㈷收㔳愱摡〶〷㍥ㅤ㘲摢㍤㈲㥢㐷㍥晣收㐵㝤昴㔵ㅦ㈱愴〶扦搶㔹〸㔳ㅦ攳㘸〳㝥戹搰㤹慤㝡㉣昴㜳捤㐴㍦搵㔱〸ㄹ〷㠲㡢㥣扦㙡〷㐰挴㜱慣㥥昱散㝢〲㐰㝤ㄶ摤㘱㈲ㅤ扣㜴昸ㅣづ㕣㐱㔶ㄱ㕡㐱搱㜷㍡挲ㅣ愲ㄷ㌳捣挷戰ㅦ攰愰㐵昷愳ㄵ㐵昴〰㘸ㄱ㝤ㄲ㡥㈹晡㡦愰㘲㡢㍥搹㜸敤㠶㔷扤㐵晦〹捥戶攸㈵〸㜷㥤〷愸㐳昴㈹㘶㠸㍤㠸慡㡦攸㍦挳捦ㄶ扤ㄴ㤱㔱㐴捦㡦㉥晡㉦㠸慢挱慦㔵㠶㌰昵㉢㡥㐴㜴㘶慢ㅥ愲㑦㌵ㄳ晤ㅤ愱㤴搵㍡ㅦ㐴㔰昴㝤㘰愲㠸㕥挹扥慢〰敡捦攸づ晣㜴㈲㙢ㅡㅤ昶挳㐱㡢㍥ㅤ慤愰攸〷ㅤ㘱づ搱㘷㌰㙣㈶挳㤲㌱ㄷ㉤晡㉣㔲扣搲昱戲挵挸搴㌸㙢㌶摡愲昶〵㌸愶摡摣㘲㄰㕢敤㌹挶换つ慦㝡慢捤扤ち戶摡ㄷ㈲摣㜵ㄱ愰づ戵㉦㌶㐳㌴㐲㔴㝤搴收㉥〷㕢敤戹散㌸昲ㄲ㑦㑦㡢㉥㌷㜷㐶搴㈰〱搶㍣挴㈹て㕡ㅢ搰攲㌵慥昳㜴攸㈷戳㑢捣㑣㥢㈲ㄴ晦攲慣㠵㈰㠲㜲㌷〷ㄵ㐵敥㑢攱㘳㉤攲㠸摣㙢ㄱ挵㘱㌱ㅤ㉥愳挳㤱㜰搰㜲㕦㡥㔶㔰㙥㙥戰㤰㌰㠷摣㔷㌰㙣〹挳㕡挳㐱换扤ㄴ慤㈶昶换㔴收㠱ㅤ㉦㔶㕤〹㔲㌴扦ち挷搴扣つ㈲㘲㙢扥捣㜸戵㠵㔷扤㌵㙦〷㘷㕢昳攵〸㜷㕤つ愸㐳昳㙢捣㄰敤ㄱ㔵ㅦ捤㍢挰㑦㙢㙥昱ち㡦㜶晦慣戸戵愳㠶愲㕣〷て搵〹慤つ㘸㔱㕤愶愵ㅥㄷ昳㡤㘶㑥㕤㄰㡡㝦㜱搶㑤㈰㠲敡㜲㐳㠸愸㐰慢㜹晥扦㤹㝤慦〰㈸㙥ㄶ㠹攲㜰ぢㅤ㙥愵㐳ㅡㅣ戴扡户愱ㄵ㔴㤷㍢㐴㈴捣愱敥敤っ㕢挹戰搳攰愰搵扤〳慤〸㜵敦〴㈹敡摥㠵㘳慡换慤ㅦ戱搵扤摢㜸昵㠰㔷扤搵攵㉤㡦慤敥㉡㠴扢敥〱搴愱敥㙡㌳㐴㉦㐴搵㐷摤摥昰㍢㠴扡㠵㜰愹愱㈸昷愱㙦搵〷慤つ㘸㔱㕤愶愵ㅥ敡㍥㘰收搴て愱昸㠷㡦㙤〰ㄱ㔴㜷〰㈸㔱㠱㔶愳敥㐳散晢㘱㠰攲㙥㤷㈸づ㡦搰㘱㉤ㅤ〶挱㐱慢扢づ慤愰扡摣攲㈲㘱づ㜵ㅦ㘵搸㘳っㅢ〳〷慤敥攳㘸㜹㐶ㄶ㡣㑣挵㌶㔵散㤹㉥挶㕦搶摥㔲㝣挲〳㘸搱昷㐹ㅣ㔳㕦敥㕥㠹慤敦扦㡣搷㤹昰慡户扥摣〶㘳敢晢ㄴ挲㕤敢〱㜵攸晢戴ㄹ㠲晢㘶敡愳敦戹昰㍢㠴扥摣㕥㔳㐳㔹㥥㐵摦㙡㍣㕡ㅢ搰愲扥㑣㑣㍤昴慤㌱㜳㥡㠸㔰晣挳㍢攳㈰㠲晡ㄶ㠱ㄲㅤ㘸㌵晡㙥㘴摦㥢〰㡡ㅢ㜶愲㌸㙣愶挳ㄶ㍡昸攰愰昵摤㡡㔶㔰㕦敥搲㤱㌰扥愴㘵㙥扡㕦㘰搸㡢っ㥢ち〷慤敦㑢㘸㐵㕣扤㉦㠳ㄴ㜵㕦挱㌱搵攵昶㥢搸敡扥㙡扣㉡攱㔵㙦㜵戹㡦挷㔶昷㌵㠴扢晥つ愸㐳摤搷捤㄰㝣㡤愱㍥敡㑥㠷摦㈱搴攵晥愰ㅡ㥣慡昵㈶晡挶㑥晤㕡㜵㤹㤶㝡愸晢㡥㤹ㄳ㌷ㄵ攱ㅦ戶搴㠲〸慡㍢〷㤴愸㐰慢㔱昷㍤昶晤㍥㐰㜱挷㔱ㄴ㠷て攸昰㈱ㅤ㉥㠲㠳㔶㜷ㅢ㕡㐱㜵攷㌹挲ㅣ㔷敦㐷っ晢㤸㘱㤷挳㐱慢晢〹㕡㔱慥摥㑦㐱㡢扥摢㜱㑣㝤戹㠳㈸戶扥㍢㡣搷ㄲ㜸搵㕢㕦㙥㐵戲昵晤っ攱慥捦〱㜵攸晢㠵ㄹ㠲㝢㤷敡愳敦㌲昸ㅤ㐲㕦㙥㜱慡愱㉣㍢搱户扡ㅡ慤つ㘸攱捣㉤㈶愶ㅥ晡㝥㙤收㜴㉤㐲昱㉦捥晡〶㐴㔰摦敢㐱㐵㤱敦㕢昶晤ㅤ㐰㜱搳㔴ㄴ㠷敦改昰ㅦ㍡摣〸〷慤敦て㘸〵昵攵㑥㈹〹㜳攸晢㈳挳㜶㌳散㙥㌸㘸㝤㝦㈲攵戸㤱摥㠳戶〸扢ㄷ挷ㄴ㜶ㄵ㥣㘳ぢ晢戳昱扡〷㕥昵ㄶ㤶摢愸㙣㘱㝦㐱戸敢㔷㐰ㅤ挲晥㘶㠶戸ㄷ㔱昵ㄱ昶㝥昸ㅤ㐲㔸㙥捦慡愱ㅥ㝦愰㙦昵〰㕡ㅢ搰愲戰㍡㈳㠷扥㘵摥㙦收挴㍤㕤昸ㄷ㘷晤〵㈲㈸散㈳愰㐴〰㕡捤㠵㝢〰㍥搶㐱㡥挸つ㕦㔱ㅣ昸ㅥ戰挵ㄷ挰搴㍡㌸㘸㘱攳搱ちち换㕤㕥ㄲ收㄰㌶㠱㘱昸㡣捤㌸昵ㅣㅣ戴戰㐹㘸㐵昹戳搸〵㕡昴㙤㠰㘳敡晢㍣㘲㘲敢㥢㙣扣㙡攰㔵㙦㝤㌷挰搹搶㤷ㅦ㉢敢㜲〳敡搰户愱ㄹ㘲㈳愲敡愳敦㘶昸ㅤ㐲摦㉤㜰愹愱㉣㡤搱户摡㡡搶〶戴愸㉦ㄳ㔳㡦ぢ搷㘳收昴㈲㐲昱て㥦㙥ぢ㈲愸敦换愰㐴〷㕡㡤扥㑤搹㜷㌳㠰攲㥥戵㈸づ捤改搰㠲づ慦挲㐱敢㝢㈴㕡㐱㝤戹㔱㑤挲ㅣ晡ㅥ挵戰愳ㄹ昶〱ㅣ戴扥挷㤰㜲㕣戸㉤搱ㄶ㘱㡦挵㌱㠵攵收戳搸挲ㅥ㘷扣戸㍢慤摥挲㜲ㄷ㥢㉤散昱〸㜷㥤〰愸㐳搸ㄳ捤㄰ㅦ㈳慡㍥挲㝥ち扦㐳〸扢ㅤ㉥㌵搴愳ㄵ晡㔶㍢搰摡㠰ㄶ㠵搵ㄹ㌹昴㠵摢搶捣改㜳㠴攲ㅦ㉡㠲㐰〴㠵晤ㄲ㤴〸㐰慢ㄱ戶㍤㝣慣㤳㌸攲捥攸づㅤ攸搰㤱づ㕦挱㐱ぢ摢〹慤愰戰摣㘴㈷晤㍡㠴敤捣戰㉥っ摢〳〷㉤散挹愴ㅣ挲㜶㐵㕢㠴㍤〵挷ㄴ㤶ㅢ攷㘲ぢ㥢㘶扣㝥㠶㔷扤㠵攵づ㍣㕢搸㜴㠴扢㌲〰㜵〸㥢㘹㠶昸ㄵ㔱昵ㄱ昶㜷昸ㅤ㐲㔸敥散慢愱ㅥ搹攸㕢㜱㡢摦〶戴㈸慣捥挸愱㠵捤㌳㜳摡㡦㔰晣挳攷挴㠲〸ち㝢〰㤴〸㐰慢ㄱ戶ㅢ㝣慣㔳㌹攲挱攸づ愷搱愱㍢ㅤ攲昰㝥㠰ㄶ戶〷㕡㐱㘱戹㐱㔰晡㜵〸摢㤳㘱扤ㄸ搶〸づ㕡搸〲戴愲摣㑡昵〶㉤晡ㄶ攲㤸晡㜲敦㕦㙣㝤晢ㄸ慦㈶昰慡户扥㈹㜰戶昵敤㡢㜰㔷㍦㐰ㅤ晡昶㌷㐳㜸㄰㔵ㅦ㝤㥢挲敦㄰晡㜲㜳㘲つ㘵ㄹ㠸扥㔵㜳戴㌶愰㐵㝤㤹㤸㝡㍣㈲て㌱㜳攲㡥㐶㉡㘸つ〵ㄱ搴㤷㕢ㅡ㐵〷㠷扥挳搸昷㜰㠰攲㜶挷㈸づ㈳攸㜰㍡ㅤ㕡挲㐱敢㝢〶㕡㐱㝤戹挷㔱挲ㅣ晡㡥㘴搸㈸㠶戵㠷㠳搶㜷㌴㕡㔱昴ㅤ〳㕡昴ㅤ㡢㘳敡换敤㡢戱昵㍤搳㜸㜵㠰㔷扤昵攵㍥㐸㕢摦戳㄰敥㍡ㅢ㔰㠷扥攷㤸㈱戸㜱戲㍥晡㜶㠱㥦搶搷㜵㉥㈲愳扣㄰㥤ㅢ晤㤵㐹㙥扡慣愱㔶攳㄰愶扡愲㈵愲㌳㕢昵㄰㝤愲㤹㈸户攳㘹搱扤㈰㠲愲㘷㠰ㄵ㜱ㅣ愲ㄷ戱敦㘲㠰攲㌶捥㈸づ㍥㍡昸改㤰〵〷㉤㝡〰慤愰攸摣扢㈹㘱づ搱㈷㌱㙣㌲挳㝡挱㐱㡢㕥㠲㔶㜲㙤〱摤㜹㘸㡡搸㔳㜰㑣戱戹ㅤ㌳戶搸愵挶慢㌷扣敡㉤㌶昷㜵摡㘲㤷㈱摣㔵づ愸㐳散ち㌳㐴ㅦ㐴搵㐷散㝥昰㍢挴挵捣晤愲㕡搷昳搱户ㅡ㠰㤶攸捡㠴搴㐳搷㙡㌳㈷㙥㌲搵扡㑥〳ㄱ搴㜵〸㔸挹扦㐳搷改散㝢〶㐰㜱〷㙡ㄴ㠷㤹㜴㤸㐵㠷㘱㜰搰扡捥㐶㉢愸㉢户㥤㑡㤸㐳搷ぢㄸ㌶㠷㘱㘷挳㐱敢㝡㈱㕡ㄱ慦㙡㕣〴㔲搴扤ㄸ挷㔴㤷晢㐹㘳慢㍢搷㜸㜱挳㘹扤搵攵挶㔴㕢摤㜹〸㜷捤〷㈴㐸㙤搲〲搳攱㜸昸搴㐷换㠹昰戳㉦摣㑢㄰ㄹ攵挲㡤昱づㄲ昷扣㙡㠱ㄷ㈲㑣ㄵ愱㈵〲㌳㌳搶㈲㐰㥤敦㡦戳㝣㐷昹㄰愶挵㕤㑣㜷攴㡥扦㉡〰㔶㐴挰㥦㐲挸㈲搱扡㡣晤㕥づ㔰摣㌰ㅢ挵攱ち㍡㉣愱挳㘴㌸㘸㜱㤷愲ㄵㄴ㤷扢㘴㈵捣㈱敥㤵っ扢㡡㘱搵㜰搰攲㉥㐳㉢捡摦㐶换㐱㡢扣㔷攳㤸愷挰つ戰戱攵扤挶㜸㜱㠷㙣扤攵攵㑥㕡㕢摥㙢ㄱ敥扡づ㔰挷挵㝢扤ㄹ㠲㕢㙦敢㈳昸㙣昸ㅤ攲攲攵づ摤ㅡ愶晣㐶昴慤戸㔵㔷戴㘵㘲敡㜱昱慥㌰㜳扡〸愱㕡摦㕢㐰㔰㕢晥慡戹㘰㐵〷㕡㡤扥户戲敦摢〰㡡㝢㝥愳㌸摣㑥㠷㤵㜴㤸て〷慤敦ㅤ㘸〵昵㕤攸〸㜳攸㝢㈷挳敥〲㈴㕤〹㠷晦㘲戳㈶㉢㉣慤㘰㤹扡㉥㤲慤慤㑡㙦ㅣ㜰ㄶ愱㌷ぢ㤸㙡㜴㐷捤㜹ㄸ愷㡢㌳㔱昳昳て慡㈸挷昹㈱㤹㔲㐱昳户㙢昴㔸〲挳㜲㍣㕣つ摣㠷㘹㍦㥡摣㡤㠴户㐰㔲慡㉢㑢㡡愶㤹捦昰戶㍦昸㕢慦〸㤶㝦㈵搶搶㠰㈹敥摤慣〱㘷慤㐲㥣扡ㅡ㉤㝢挹㈹扤て挲㕡㑤昹㐰挶㉥户戹ㄷㅥ㥣挱戵昰搲㑢敥㍥㜶挴〸晥㜲搷愷慣㈸戴㘵挹摤てㅦ㙢つㅤ戹㈳㌴㡡挳〳㜴㜸㄰㤰挴扤㠷攱㌵㐶愱㕢㈸㔱㜵捦㔵㤷愸扦晡㠴㥦捡㤹㡣て戸搴ㅦ攷㤹愴㡢㜱ㅡ㍡㍥㠶搳㘵㝦〲㘷㌲㘲㜰㔴㔶攵ㅡ㠹㙡㉤扦捦㙤慦㉦ㄶ扦戰慣㈸㍥㍥ㄱ㈵㑢慥昰つ攵ㄱ挳戲㡢㤱㝥扤捤㔳㜱㙢愳敢㈱捣㌸㤵㍢㌱搰晦㠴搴㠱㜸㕢愵慡扡愴っ搵摤㡥捦㔱捦㡤搸㘱㠲㥡晥㐷㄰ㄸ攷㔶摣〰㈹搹㘸慡搳愵㉢㙡搶㌲ㅢ敢〰敡㙥㌸攸㐷捡㐷搱㙡㜴㠶扦ち㐲攳㜳㈵㡢㑢扣㜸㜷㠷㝤㤸㍤〲㡦攳㤸慡慣㠲㝦散㐷挹㈷㡣搷㍤昰慡昷愳㈴㌷㐷摡㡦㤲㑦㈲摣昵㉦㐰ㅤ㡦㤲㑦㤹㈱敥㐵㔴㝤ㅥ㈵戹慤搲㕥挸敢ㄱㄹ攵㘹㌱㈷晡晤㉣㜷㘲搶攰晣慤愷ㄱ愶ㅥ㐰㙢〳㕡㐸㠷挵㑣搵攳愱昳㌹㌳搱㠷㄰捡愵㙢㍤て㈲〹〷晣㔵摣扦㈹挲搰㙡ㅥ㍡㙢搸昷〶㠰攲摥捥㈸づㅢ改戰㠹づ敢攰愰ㅦ㍡㌷愳ㄵ㝣攸攴㠶㑥〹㜳㍣㜴㙥㘱搸㔶㠶㍤〷〷㉤昸ぢ㘸㠵〹晥㈲㈸ㄱ晣㈵ㅣ㔳㜰敥搳㡣㉤昸换挶慢〶㕥昵ㄶ㥣ㅢ㍥㙤挱㕦㐱戸敢㔵㐰ㅤ㠲扦㘶㠶搸㠸愸晡〸捥捤㕤㠷㜸㕡摣〲㤷ㅡ㥣慡昵㍡晡㔶㕢搱ㄲ㙤㤹㤴㝡㘸晢㤶㤹搳㡢〸搵摡扥つ㠲扡昲㔷㜱晢愹㘸攰搰昶ㅤ昶晤㉥㐰㜱㙢㙡ㄴ㠷昷攸昰㍥ㅤ㕥㠵㠳搶昶〳戴㠲摡扥敥〸㜳㘸晢㈱挳戶㌱㡣㝢㐷戵戶ㅦ愱攵昸㕢攵㘳㌴㐵搷㑦㜰㑣㕤戹挵㌴戶慥㥦ㅡ慦㙤昰慡户慥摣慢㙡敢扡ㅤ攱慥ㅤ㠰㍡㜴晤捣っ挱捤慤昵搱昵㔳昸ㅤ㐲㔷敥㠱慤挱愹㕡㕦愰㙦戵〳㉤搱㤵〹愹㠷慥㕦㤹㌹㝤㡥㔰慤敢㉥㄰㐱㕤扦〴ㅢ㐵戶慦搹昷㌷〰戵㌳扡挳户㜴昸㡥づ㕦挱㐱敢晡㍤㕡㐱㕤戹㤵㔶晡㜵攸晡ㅦ㠶晤挰戰㍤㜰搰扡晥㠸㔶搸㌵扢ㅢ㤴㘸晢ㄳ㡥愹㉤㜷挸挶搶㜶㡦昱晡ㄹ㕥昵搶㤶㕢㙤㙤㙤昷㈲摣昵㌳愰づ㙤㝦㌱㐳㜰㙦㙥㝤戴攵㈶摤㐳㘸换㉤扣㕡摢摦搰户摡㠷㤶㘸换愴搴㐳摢㝤㘶㑥摣昷慢戵晤ㄳ㐴㔰摢〳㘰㐵〳㕡捤攳昱㝥昶晤ㄷ㐰㜱㔳㜰ㄴ㠷〳㜴㌸㐸㠷㌸晣㙤愳戵㘵愷㐱㙤ㄳ挰㑡㤸攳摤㜵㝥〷㤷ㄵて㔰㡤攰挰摢㔹㝤㐳㘴㙥扥㥡㠰戳㥦戳ㄲ攰昲㕦摣㝣愵㈰㔰㈷㈹㤱㕤㝢搰戲㤳㘴㙥扥㕣㘰敢扥昹㙡〰て慥愰愶〸搵㐹㑡㘶㐷㥣ㅤ㝦㥢㠱摤㠲〳搶〷攳㝦㤲㈴㝥㤵愰攵愶㘳昳攸づつ改搰㠸づ㉤攰挰ㅢ㌰㔷㘳戴づ㜵㘳㤳ㄳ敤挶㈶〵㠱戸戱㌹挶㌱㤲攳挶挶挳㤱㡥攰㐸慤攱愰慦㤹愶㘸㌹ㅥぢ㥢㌱摥摣搴㌴挷㌱捦戶つ㝣㘳㕦㉦㉤㡣㔷㕢㜸搵晢㝡㘹〷㘷晢㝡㌹ㄲ攱慥愳〰㜵㕣㉦㐷㥢㈱摡㈳慡㍥搷㑢〷昸ㅤ攲㝡改〸㤷ㅡ㥣慡搵ㄲ㝤慢㑥㘸搹㑢〱摦摢〸愲ㅥ搷换昱㘶㑥㕤㄰慡㤷挲〹㈰昰㑦晦慡慥㘰户愰ㄱ㔶㉡㝥㈲ㅣ慣㔴㠰㍡㈵扡㐳㉢㍡戴愶㐳ㅡㅣ昴昵搲〶慤攰昵㤲改〸㜳㍣ㄶ戶㘵㔸㍢㐰㔲㜷㌸搴㙦挷㉣敦㜴㍤㡥㙤捣晡㈳㔱㡥〸㥣㍥捤㕢㡡慦㉦ㅣ㡥㉤㜴搵愴晥〹㝢㈱ㄲ敤㡤㡣㠷晣晢㐰㥦挲㌹攳昸愷㐱㜸づ㐲晦㤶㌰攷愶㍦〱收敦㙤㜴㜴㈷㙤摢㜷昰㘰晤㐶攱昲〸晤㑣ㄶ㠸㠴攲晡㤳㈰ㄸ慦慦ㅥ㘸敡㈵搴〱〴ㅦ敢昴攳㕤㑦㘱㍢㠲㤵㥦愴㕥㘰敢搸㐳ㄴ戶㐷㤰扤㌶慢摤敤挰扤㉤㥤㑢昱㈷㑣㍤戶ㄲ㜵挲愸慡户捣愱戳㜳㘶㝤㠴敤㐲ㅦっ㠱㜶㕣ㄲ摦㤷ち晦挳㌱㘲㜳ち㥥〹戰㉤㥡摢㔴㐶㔶捦㉡挵搶㈰ㅥ昲て㐹晢㠸晢㈰㙣㌳㈶㕤㔱㤹㠸慤攰攱㥦㈲ㄵ㡣攵愷㐸㌵㙣ㅥ昶ㄵ㉣㍡㡣㤶扥㤸㑤搲摢㤰㈸㘶㝣愸㉡㡣攱㡦慢㉢捥愹昹搰㤲攲捡㡡慡㡡㐰㜵敡㐸㙣㝣㑢攵㤷昲〴戰〵戲㈰改㑤昴ㄸ㜵㑣㥥㔸㘲㌹扦改㜳㍡㍦㝣挷㍤愵扣㘲㐶戹㥥㑤㔲ㄵ扦㥢㐸敢摢愰〱㠷攱昳㥣晥㘹㠳攴愹〱㤲捣㌴っ捣㙢㔲㕦㤷〳挱㈶愳㘱愵㠳戵㌲〸㤹㠴㉣㐲㌶愰㜱㠲㘷㤰㠹㜴攵愰摤慥戰㜷攱ㄹㄳ晣搹㕥慦搷敦㑤捦换㈸捡挸㑡て攴攷攵攴㘶攴㘵㘴晡扤扥戴昴愲㍣慦捦㌳㔸㐶换㐵㡣㘷㠸戴昲搸ㅡ㉡㉤摡㔲㠶愱挵㤹扡昴㔴晦㠷攰ㄹ㡥㥥昱て摦㕣㠹㜱ㅡㄵ昶㥥愰㕦㌵㌸〳摦ㄱ攴㍡ㄵ捣ㄱ㘰散㉦㕡ㄹ㘸扥㑡搵㜵ㅡ攸㈶愰ㅤ㍢攴㍣㈳㑣㉦㔶㉢㜴㘵昵㠰㠷㤵㡡㈳㜵〶㜸㍥〸扡㔵つ戴攲㐵捡戱摣㔶〱㍣㜸戱㡤㐴㔳㡢搱ㅢ㐴昰㘲ㅢ㈵慣昳㘲㔳愳挱昲㠲戳晡挰㔷㡤ㄵ㥦扥捥挸戳㠴敤㐷ㅦっ㠵㜶㥣㍡㔷搸晥㘰㠳慡㡥〳慢㔵ㅤ〰搶ㅡ㐸ㄸ㐴ㄸ㑣ㄸ〲㠰慡攳㑤愴㙢㈸摡戶慡㐵晥晣㈲慦户㈸㈷户㈸㈷㤰㤵攱捤㈹㑡换ぢ攴㝡〳昹㤹㜹挵戹扥摣捣っ捦〴ㄹ㙤ㄸ㘲㍣ㄳ愵㌵㥣㉤慦戴㘸㑢㈹㐲敢昰愸㕡㡣㥥昱㉦捥愲慡ㄶ㠵戴㈸㥢挷㈷晣㐹㌴㡥㈶摦㥥ㄹち㠰户㜵扡㉦㐴愷㌳攱㐱㥤㈶挱慥㜵ち㔱㘴㜲㔴戶〴慣搶改㙣〴慢㈹攲㜳づ㕡㐱㠵换㠴㍤㤷㍥㤸〱摡㈸摥ㄴ㜶ㅣ搸愰㑥攷㠳搵㍡㡤〷㙢㑤㈰㑣㈴㜸〹㐵〰攸㔴㘹㈲㕤挵㘸摢㍡愵㘵㘴攵㝢扤㌹挵㘹㜹㤹戹㔹摥捣扣愲㐰㐶㔶㕡㙥戱㌷㈳㈳㌷扤㈸㍢㍦捦㔳㈵愳昹㄰攳愹㤶㤶㥦慤㘹搲愲㉤㠵扢㐱づ㡦㑥㌳搰㌳晥㐵攸挴㙤㈵㥡㍦㤹挶㈹㤸㠴搵㠵ㄹ攲㠶ㄲ㕢愷㙢㐲㜴攲搷㘸㔳㈷㙥㌲搱㍡㔵㠰〸㘶㝢㡥戰㈱敡㕤〸㔶敢㜴㍥㝣搵挵攲㔳改㡣㥣㈷㙣ㄵ㝤㌰〳戴攳搴㈵挲㔶㠳つ敡戴㄰慣搶㘹ㅡ㔸㙢㍡㘱〶㘱㈶㘱ㄶ〰㍡㕤㙡㈲㕤戳搱戶㜵捡挸昲收ㄶ攷ㄵ愷攷昹戲㡢戲㌲昲㜲㡢昲昳晤㘹㠱攲㙣㙦㝥挰㥢敦换捥昴㉣㤲搱㉥㐰㡣㘷戱戴收戰㜵㤹戴㘸㑢戹ㅣ慤挳愳搳ㄵ攸ㄹ晦㈲㜴㕡㈲㝣㈶㡤昳㌱〹㡢㉦㉦慢㉢挱摢㍡捤〹搱㘹㈱㍣愸搳㔵戰㐷㕥㑦换愲戲换挱㙡㥤ㄶ㈱㔸㕤㈳㍥㡢搱ち㉡㝣㥤戰㤷搱〷㌳㐰ㅢ㔵㤸挲㕥づ㌶愸搳㑤㘰戵㑥㔷㠰戵㤶㄰㤶ㄲ慥㈴㕣〵㠰㑥摣㘶挱㙥㕣换搰戶㜵捡挲㤷㤷攷ㄴ〷㌲昲搳搳昳戳昲搳㌲昳戳晤㔹戹㝥㕣㔰挵ㄹㄹ搹戹扥㉣㡦摥㤵㠱ㄸ㙢㌹㘲㍣户挸搸㔷戳㜵慢戴㘸㑢戹つ慤挳愳搳敤攸ㄹ晦㈲㜴㕡㈹㝣㍥㡤㌷㘲ㄲ㔶ㅥ㡥搴㥤攰㙤㥤〲㈱㍡慤㠰〷㜵扡ぢ昶㐸㥤敥㡥捡慥〲慢㜵扡ㄵ挱㙡戵昸摣㠶㔶㔰愷晢㠴扤㥤㍥㤸〱摡㜸挱㔶搸㤵㘰㠳㍡㍤〸㔶敢㜴〷㔸敢㑥挲㕤㠴扢〹慢〰搰改㈱ㄳ改扡〷㙤㕢愷摣㐰㌶晥昹搲㡢㡢晣戹㔹ㄹ戹搹㜹㠱戴ㅣ㝦㜶㑥づ扥㤷挹㥦㕦㥣攳昵㍣㉣愳慤㐶㡣攷ㄱ㘹摤换搶㕡㘹搱㤶戲づ慤挳愳搳愳攸ㄹ晦㈲㜴㝡㑣㜸晥挹㙥㍤㠴㐹㔸㍤㤸㈱㙥换戰㜵ㅡㄱ愲搳㕡㜸㔰愷㈷㘱㡦搴㠹㕢㌳㈲搹愷挰㙡㥤ㅥ㐵戰攲摥ち敤昳ㄸ㕡㐱㥤㥥ㄵ昶㜱晡㘰〶㘸挷愹ㅡ㘱㥦〰ㅢ搴㠹ㅢㅦ戴㑥㑦㠲戵晥㐵㜸㡡戰㥥昰㌴〰㍡㙤㌴㤱慥㘷搰戶㜵捡昷㘶晢晤挵㔰㈹㉤㈷㌷㉢扦㈸㤳昷㠹㌹昹㤹戹晥晣捣㐰㙥慥㌷摤戳㐹㐶㝢ㄶ㌱㥥捤搲㝡㡥慤㉤搲愲㉤㠵㕢㈴づ㡦㑥㉦愰㘷晣㡢搰改㐵攱晢搲戸ㄹ㤳戰晡㌰㐳㉦㠳户㜵敡ㄶ愲搳ぢ昰愰㑥慦挰ㅥ愹挸慢㔱搹搷挰㙡㥤㕥㐲戰㝡㕤㝣㕥㐶㉢愸搳㥢挲扥㐲ㅦ捣〰㙤散扣ㄶ昶㔵戰㐱㥤摥〵慢㜵㝡つ慣昵㙦挲敢㠴㌷〸㙦〲愰ㄳ户㌰戰ㅢ搷㕢㘸㥢攷愷㡣ㅣ㝦㕡㕡㑥㔱㔱㤶㌷㉦㉢㍤戳㌸摦㕢散挷〵㤵收昵攷晡昳㡡㜲㜳㍤敦换㘸㙦㈳挶挳㍤づ晡っ摦㘱敢㐳㘹搱㤶挲捤づ㠷㐷㈷㙥㤱挰扦〸㥤㍥ㄶ㝥㌰㡤摢㌰〹㙢㄰㌳昴㈹㜸㕢愷戶㈱㍡㝤〲て敡戴ㅤ昶㐸㥤㜶㐴㘵戹〷㐲敢戴ㅤ挱敡ぢ昱搹㠱㔶㔰愷㥤挲㝥㐶ㅦ捣〰敤㌸昵戵戰㥦㠳つ敡昴つ㔸慤搳ㄷ㘰慤㉦〹㍢〹㕦ㄱ㜶〱愰搳户㈶搲昵㌵摡戶㑥戸㔵挸㉥㑥昳㘷〵昰㐷㔷㔶戱慦挸ㅢ㐸捦捥捦捦挶㝤㕦㌶㙥㈳㌲搲㍤摦挹㘸摦㈰挶昳扤戴扥㘵敢㍦搲愲㉤攵〷戴づ㡦㑥㍦愲㘷晣㡢搰㘹户昰愷搳戸ㅢ㤳戰㐶㌰㐳㝢挰摢㍡㌵〹搱㘹㉦㍣愸搳㕥搸㈳㜵晡㌹㉡晢ぢ㔸慤搳㉦〸㔶扦㠹捦慦㘸〵㜵晡㐳搸摦攸㠳ㄹ愰㡤㙤搱挲晥づ㌶愸搳㕦㘰戵㑥㝦㠰戵昶ㄱ晥㈴散㈷晣〵㠰㑥〷㑣愴敢〰摡戶㑥㝥摣㍡攴收㘶㘶㘶愵攵愴㘵㘵㘴㝡扤戹戹昹㐵ㄹ搹搹㠱㐰㙥㝥㕡㕡㈰捦㜳㔰㐶㍢㠸ㄸ㑦㥣㝥戹ㅡ㍤昲㙦㕦㡦㤲ㄶ㙤㈹㜸愳晡㌰改㤴㠰㥥㌱㡤〸㥤ㄲ㠵攷昷攴㔸㉥㑣挹ㅡ挳っ戹挰摢㍡晤㡥㑦敢慦晤㍢搷㠲〷㜵㙡〰㝢愴㑥挹㔱㔹ぢ慣搶愹㈱㠲㔵㐳昱㘹㠴㔶㔰愷挶挲㌶愶て㘶挰挹㉡㡦戰㑤挰〶㜵㍡〲慣搶㈹〵慣攵㈱ㅣ㐱㘸㑡㘸〶㠰㑥㑤㑤愴慢㌹摡戶㑥㠱㕣晣㕤㥢收挷㕦㔱搹扥㉣㕦㡥㉦㉦㔰㤴㤳㤱㔵ㄴ㈸㉥捡昵收收昹㡢㍣捤㘴戴ㄶ㠸昱㌴㤷搶㤱㙣戵㤰ㄶ㙤㈹㐷愲㜵㜸慥愷愳搰㜳㌴㥤㡥ㄶ㝥ㅣ㜵㍡づ㤳戰捥㘵㠶㕡㠲户㜵晡㍣㐴愷ㄳ攱㐱㥤㡥㠵㍤㔲愷攳愲戲挷㠳搵㍡戵㐲戰㍡㔱㝣㕡愳ㄵ搴愹㤵戰㙤攸㈳㍡戵ㄵ戶㉤搸愰㑥敤挰㙡㥤摡㠱戵摡ㄳ㑥㈲㜴㈰㜴〴㐰愷昶㈶搲搵〹㙤㜳㍤愵愷〵〲昹ㄹ㕥㝦㝡㝡づ敥搱㡢扣改㍥㕦㈰㈳㌳㈷㉦慦㌸㈳㈷摢㤷攷㌹㐹㐶敢㡣ㄸ㑦〷㘹㜵㘱慢愳戴㘸㑢改㠴搶攱搱愹㌳㝡㡥愶㔳ㄷ攱㡢愹㔳〶㈶㘱ㄵ㔱愷慥攰㙤㥤㕥つ搱㈹ㅢㅥ搴改ㄴ搸㈳㜵㑡㡢捡愶㠳搵㍡攵㈲㔸㘵㡡㑦ㅥ㕡㐱㥤戲㠵捤愷㡦攸㤴㈷㙣㌷戰㐱㥤昲挱㙡㥤㑥〵㙢㥤㐶攸㑥攸㐱攸〹㠰㑥摤㑣愴慢ㄷ摡戶㑥㜸戰挳㔷扡㝢昳搳昲㝣㔹㔹搹㘹㔹㐵昹㘹㜸㠱㌰㍢捦ㅢ昰㘶攷攰搶捦㜳慡㡣㔶㠰ㄸ捦㘹搲敡捤㔶㜷㘹搱㤶搲〳慤挳愳㔳㑦昴ㅣ㑤愷㕥挲㤷㔰愷〱㤸㠴㌵㤹㍡昵〶㙦敢昴㐴㠸㑥㠳攱㐱㥤ち㘱㡦搴愹㑦㔴戶㉦㔸慤搳㔰〴慢晥攲㌳っ慤愰㑥〳㠵ㅤ㑥ㅦ搱㘹㠸戰㈳挰〶㜵ㅡち㔶敢㜴㍡㔸敢っ挲㐸挲㈸挲㘸〰㜴ㅡ㘶㈲㕤㘳搰㌶㡦㝢挵ㄹ扥摣㐰㔱戶㍦㈷摦㡦搷昷昲㡡昲扤㔹搹㍥㙦㔶㥡㍦㌷㌳㈷㌳捤敢ㄹ㉥愳㡤㐵㡣㘷㠴戴捥㘴敢㜴㘹搱㤶㜲〶㕡㠷㐷愷㤱攸㌹㥡㑥愳㠴慦愰㑥攳㌱〹慢㥣㍡㡤〱㙦敢戴㌲㐴㈷㉦㍣愸搳㔸搸戵㑥㐵㈰㠲搹㍥㔳搸㡥㜸戶㤵ㅦ㜵ㄶ㔸慤㤳て扥敡ㅣ昱昱㍢㈳挷〹ㅢ愰て㐲㌹㔹㌵㔱搸㐹㘰㠳㍡㜹挱㙡㥤㈶㠳戵㑡〸攷ㄱ愶㄰㑡〱搰愹挸㐴扡捡搰戶㜵昲ㄶ攷㘴收㘷攴愷㘵愴ㄵ愵㘵ㄵ㘷攲㔲㉡捡㈸㑡昳攵㘷㘴㘷㐲戴散㘲㑦戱㡣㔶㡥ㄸ㡦㑦㕡ㄵ㙣昹愵㐵㕢㑡〰慤挳愳搳㈴昴ㅣ㑤愷挹挲㑦㐳㕥慣㘹㤸㠴㔵捤っ㥤〷摥搶改戲㄰㥤㘶挲㠳㍡㑤㠱㍤昲㝡㉡㡤捡㤶㠱搵㍡捤㐶戰慡㄰㥦ぢ搰ち㉡㝣扥戰㜳攸㈳㍡㔵ぢ㝢㈱搸愰㑥搳挰㙡㥤㉥〲㙢㕤㑣㤸㑢㤸㐷㤸て㠰㑥搳㑤愴㙢〱摡戶㑥戹㔹㠱㙣㠸攴捦挲慢收㔹㐵㌹㝥扣慣㔷㥣㤷㥥㤷㥥㤳㥢㥢攵㑦捦挹昱捣㤰搱㉥㐱㡣㘷愶戴ㄶ戲㌵㑢㕡戴愵捣㐶敢昰攸㜴〱㝡㡥愶搳ㅣ攱㉦愰㑥㔷㘰ㄲ搶㙣敡㜴ㄱ㜸㕢愷慡㄰㥤慥㠴〷㜵扡ㄸ㜶慤搳㔵㈰㠲搹㥥㉢㙣挸昵㌴て慣搶㘹㌹㝣搵〲昱戹摡ㄹ戹㔰搸㙢攸㠳ㄹ昰㠲㔴㡢挰昶挷戴㔵㈹㈶挱户搷㐰攲换挴昴挵㥡㔶愰捥〳换户挸㤸㌲晤挳户戸㍣㡢ㄱ愴㘵扣〱㕤㔹㌷ㄲ㙥㈲摣㑣㔸〱㠰㡣㤷㤹攱㕣户愰㙤换㔸㤴㤹㕢攴㉢捥挸昷攷㘴攴㘴ㄵ攵愶攵愷愵攳㉦慣晣扣㐰㜱㈰摢㥢㥥㤶敦戹㕣愶㜸㉢㘲㍣㔷㐸敢㌶戶㤶㐸㡢戶㤴愵㘸ㅤㅥㄹ慦㐴捦搱㘴扣㑡昸㜹挸㠳㜵㌷㈶㘱捤挵㤱㕡づ摥㤶昱散㄰ㄹ㔷挳㠳㌲㕥つ扢㤶㌱㐴戰㙢愲戲搷㠲搵㌲摥㠷㘰㜵扤昸摣㡦㔶㜰〱摣㈸散ㅡ晡㘰〶㥣慣㕡㈱散〳㘰㠳㤷摢㉤㘰戵㑥て㠲戵ㅥ㈲㍣㑣㜸㠴戰ㄶ〰㥤㙥㌵㤱慥㜵㘸摢㍡昹昲㜳㌳㡡戳㡢晣㤹㜹㜸㝤㌶攰挷㙤愰㑦晦㌱㕣㤴ㄵ〸㜸搳㡢扣㥥摢㘴戴㐷ㄱ攳戹㕤㕡㡦戱戵㔲㕡戴愵摣㠱搶攱搱改㑥昴ㅣ㑤愷扢㠴㕦㠴扣㔸敢㌱〹敢㔲㘶㘸㤵捣敢ㄹ㔰挱扣慤〶慢㤷㝦愱㘳昹扢㥥㠳㑢捣户㡣㔵㐱戴㙢㐲摤㉢晤搷㈰㌸愸挰㝤㘰昱て㌵慥㘰㤱敤晢搹挰㡦㘷㡤ㅣ㍣㈰〷て㥡㠳愴㐷㜰㜰挸捡〸㔳㌹捤ㄸ㔵㠴㡦㐲昱㈹㝦㘲㠳〶ㄱ㥦慤ㅥ㕡㈵㠱愲㙡㕤㔱愱㑢慤㕤挴愴ㅥ㌸㤹扡㡢ㅥ㈴㠸㌹㡢㉣㝡戰㌶攱挴慣捤〰户㘷㉤㘶挳〹戹戶愰搹ㄴ㙦敦攲㥢㘵挶㔶㔴㑥㈹慡愸㤸挲㤲〰搷㔶昰愱敦て扦〰㈶捡晢挳㉦㠲づ㝦㝦㜸㥤改㕤㝦㌳㠰㜵㈵挶戱㕥㠱㥢挵敦㠲㔰㡦挱㘸㕦㠵㤹㈱㔷攱扦攱挱慢昰㜱搸㈳慦挲㈷愲戲㑦㠲搵㔷攱ㅢ〸㔶㑦㠹捦㥢㘸〵慦挲愷㠵㝤㡢㍥㤸㠱扥ち㥦ㄳ昶㙤戰挱㌵昰㍣㔸㝤ㄵ扥〳搶㝡㤷昰ㅥ攱㝤挲〷〰慣㡢ㅡㄳ改晡㄰㙤晢㉡っ昸扤搹昹改挵改ㄹ㐵〱扣昹㠸㔷愰戲㌲〳晥㍣㍦㕥愳挲㌱㕥㥡昲㙣㤰搱戶㈱挶戳㔱㕡ㅦ戱戵㐹㕡戴愵㙣㐶敢昰㕣㠵㕢搰㜳戴慢㜰慢昰搷㔲愷捦㌰〹敢ㅡ敡昴㈲㜸㕢愷攳㐳㜴晡ㄲㅥ搴改㈵搸㈳㜵㝡㌹㉡晢ち㔸慤搳㔷〸㔶慦㠹捦㉥戴㠲㍡扤㉥散搷昴ㄱ㥤摥ㄲ昶ㅢ戰㐱㥤摥〶慢㜵晡ㄶ慣昵ㅤ攱㝢挲㝦〸㍦〰愰搳㍢㈶搲昵㈳摡收㔹捤㤷㥥㥦㤳攳换㠴㔴㔹㔹㤹㝥㝦㝥㝡ㅥ㙥㑦㌲㝤扥㡣慣㡣㡣㠰㍦摦昳慥㡣戶ㅢ㌱㥥昷愴昵ㄳ㕢敦㑢㡢戶㤴て搰㍡㍣㍡㝤㠸㥥愳改戴㑤昸㥢愹搳㙦㤸㠴㜵ㄳ㜵晡ㄸ扣慤㔳㠳㄰㥤昶挱㠳㍡㝤〲㝢愴㑥㥦㐶㘵户㠳搵㍡敤㐷戰晡㑣㝣晥㐲㉢愸搳ㄷ挲ㅥ愰㡦攸昴㤵戰〷挱〶㜵摡〵㔶敢㐴捡㔲㠴㜸㐲〲㈱ㄱ〰㥤扥㌶㤱慥㈴戴攵㝡捡捡㉤捥挲摢昹㜸愳〴㉦㜲㘴ㄷ㜹㝤ㄹ晥㡣㠰㉦㍢㍢㈷捤㕦㥣㕢攴昹㐶㐶㜳㈱挶昳慤戴ㅡ戰昵㥤戴㘸㑢昹ㅥ慤挳愳搳㝦搰㜳㌴㥤㔸ㄶ慤昹㤵搴愹㌱㈶㘱摤㑥㥤㜶㠳户㜵晡改㜷攷㡢㠶ㅥ㜸㔰愷㥦㘰㡦搴㘹㑦㔴㜶㉦㔸慤㔳㔳〴慢㕦挴愷ㄹ㕡㐱㥤㝥ㄳ戶㌹㝤㐴愷㝤挲戶〰㡢㝦晡搷昳㈷㔸慤搳㤱愰慣愳〸㐷ㄳ㡥㈱戴〴㐰愷晤㈶搲㜵㉣摡戶㑥昹戹㜸昹㍤㈷㍦攰挳㥤〷敥敥㡢昲㜲晣ㄹ戸晦㠰㔶摥㡣攲㈲㙦㥡攷㉦ㄹ敤㌸挴㜸づ㐸敢㜸戶づ㑡㡢戶ㄴ摥攲ㅥㅥ㥤ㄴ㝡㡥愶㔳扣昰昷㔰愷㌶㤸㠴戵㡡㍡㈵㠲搷㍡戴〳ㄵ捣㥢ぢ慣扥晢搸〶昱㠲㌷摦扣晢㘰㙤㥡晡〰㙣挴捤户㙡㈰㕤㜵㐴㔷昸㘷㈷㍢ㄹ㉣捥ㅤ摦敢〳ち㠹戵搰收㡦挷㉤〷つ攵愰㤱㌹㔰㈹㌸攰捤㠶㝡ㄷ〳昱㐶㐰㥦㔱ㄷ㜴㘰㥤っ㜰㝢㍣㜰搰㥤昲〹摤攲戳户挵㈷㙣㡢㑦捦㥥㈳挴挸㙦敡戱昸㘵㑡㔶ㄶ㐳昹晤㑣慡ㄹ㡣昶扡㝣㌹㘴㕤收戲㕦慣换收戰㐷慥换ㄶ㔱搹㈳挱敡㜵㤹㡦㘰㜵戴昸㜴㐳㉢戸㉥㕢ち㝢㉡㝤㌰〳㥥㡡㍡㕥搸搳挰攲㥦㥤慡ㄳ挰敡㜵搹ㅤ㤴搵㠳搰㤳搰㡢㔰〰㐰晡㑥㌴㤱慥摥㘸㥢挷㡦㑣㝦㝡㙥㙥㕡ㄱ摥㈳捡捦昲愶ㄵㄵㄵ㘷愰㜲㈱㤰㥢㤳㠱㈶㑡昳㍣愹㌲㕡㈱㘲㍣慤愴搵㠷慤搶搲愲㉤㠵ㄵ挰㠷㘷㕤戶㐵捦搱搶㘵㍢攱ㅦ㐵ㄶ慣㐱㤸㠴戵㡥ㄹ㍡㐹收㌵〴ㄴ〳昹敢改〰㔶敢㍥㤴㡥挳〰㡤攳㍤昲昷㡢敡㈴㌱挳㘱㘸〴㝦晥㝡㍡㑢捣〸挶㥣㙥挷㜴ㄱ昲っ戶ㄳ㍣㘹㘸敢搴㡦愴搳㈸挲㘸挲ㄸ挲㔸挲㤹㠴戳〰敥愴㜴㌸㥦ㅡ晢扢㠲ㅣ戵㠳㥤㔱㈵㡢慦㌷昰晢昰㤱攲㔳昱㈵㈱戳晡㤶㔷㔷捥攲攲㐸挰㐷㡡摢㥢ㄸㄳ攳扢晤扤扥㜸挷㝣㍣扡攲㙦搲㍤㔸捤晦ㄷ晤㜰㘵搶摥㐳戳㐷摥㠴㈷㘳ㅦ㉡㉢㐲㜹挲㙡ㄵ㐶攰㈸晣㙥慡㘴㕣㘷晣昹晤愰捡ㄴ晢摤挶捥㉦挸㜱搸戳挴㝥㤷戱ㅦㅢ㙡捦ㄶ晢㥤挶㝥㈲散搶〴㈴㍡㠹搵愱㔱扦っ挴㉥摡ㅣ㠹て㜱昷㜷㉤散㥤摢戵敦捣㘲㝦㈹扦㡥〵愵㥤㥣㔹㡢戲㠱㔵㌸昴㔷㔶㡤慡㈸搰㕦〷挲扢晣㈳愴晡戳㜳㔹晦㘹㈵㍥〸搰慥㤶㤱敦攲㤱戰攱㤵挱戸挶戵㕥昸㤶㠰ㄶ戵㉤挷敥搳㘳㙢㔹㝣昱ㄲ㤴昶晢愴挷㉡㙣㈸㐹㡣㑦㔰㔱户㐹昷愹㈸昳㤶㤴㜷挵户㝦㐹〷㝤换愷㤵㌱〵挷㐶昹〴昹摥㈵搵晡㕢ㄸ㡥㠳㕤㔹㌹㐸㡦换㡢㐴ㅤㄵ昹扤㉡㙤晢戴㑤㑦㑦扡つ㈹晤㉦㠶つ㕤〴㥣〴ㄹ户㔵㡣㌱㔴ㅥ㐶㘳㝦愴㔴て㌴摡攲挰㝡㥤㔰晢戵㘸㌷挱攱㈳㝣改摤㡥搴㤳敦敥㍥㈰愷敦昳㈷捦㕡戹㌳㘱晥㑤敡㐶㘳攸㤵昱攲捡㈷ㅦ摣㌸昰搱㥡〶㙢㝦㙦㥢搳㐳ㄵ愰㈷㜶㘹㤵㘰㤰攰㜵摥ㅢ慣扥捥捦〳㙢㑤〱㌴㡥㔷㝤挴戵ㄴ敤攰攵摤㔷㕣换攸㕡慥㕤㍤慣㤰搵昱ㄵ㙣㈷㜸晡愳慤㉦敦愹㜴㍡㥦㔰㐹愸㈲昰㔳昰慤㘹㠴改〰户ㅡ〰㘷扤攲㉦挳愴戹攲攵㔲ㄸ㈸㠶挵挶㄰㜶㈹っㄲ晢㈲㘳て扢ㄴ〶㡢晤㔲㘳て扢ㄴ㠶㠸㝤愱戱敢㑢㘱づ㈶愵㠶挱挴换㐱㔹㉣搶㜵㕤〴敥挸愸慡攷愹㜹〸ㄶ愱摣搶㕣㐶て㐷㡣㔰㙡㌴ㅡ搱戴㥢㠳戸愸摡㕤㘰っ慤㐷㘷㝥晣搶㑢搶攰㘷捥㥡摤昴㡢㤱㐹㡦慢㌳㌹㈱㙡㜷㈹〶ㄱ敤搴搹挲㉥〲ㅢ㤴改ㅣ戰㕡㤱挵㘰慤换〰㜸攴㘶㠱慣㈶㉦㘷㍢挱㌳づ㙤㉤搳ㄵ㜴㕡㐲㔸㑡戸㤲㜰ㄵ㘱ㄹ㘱㌹挰慤挶挳㔹换㔴㙥戲㈵㌲㑤㄰㐳㤹㌱㠴挹㌴㔱散愵挶ㅥ㈶㤳㔷散㔳㡣㍤㑣愶㈲戱㥦㘷散㕡愶ㅢ㌰㈹攵㠳挹㤶㠹戵扡慥㥢挰挵㤲㈹㠰㘰搱〴摦㙤捡㘸㍦㘲㠴㔲㔳搰㠸㈶㤳ㄷ㜱㔱㘵㥡㘸っ㥦㡥㐸㝢散㠶㍦晡昷㕢㝦㑥搳㘵㜳㙦㥢晥㤶㉡㐷㑦㕡愶㍢㌰㠸挸攴愹〰慢㜳㝦㈷㔸敢㉥〰㉥戱昳挵昵㙥戴㠳摡戱㙡㔶扢慥愲敢㍤摡搵㔳㈵攴㙡戶ㄳ㍣搵㘸㙢敤敥愵搳㝤㠴晢〹㙢〸て㄰ㅥ㈴㍣〴㜰慢㘹㜰搶摡㥤㙥㔲㈸摡㑤ㄷ挳〸㘳〸搳㙥㠶搸㠷ㅢ㝢㤸㜶㌳挵㍥捣搸挳戴㘳愹慥ㅥ㜸愸戱㙢敤ㅥ挳愴搴〵㌰搹摡捤挶㤱敢〹㜰㌱ㅥ㔸搳搴㐰㐴㡢㔲㙥敢㕦っ㘷挹慥㔰㙡㍥ㅡ搱挴敢㠳戸愸攲ㄵㅡ㐳攵扢㉤㥦戹攴愱挷㠷慣ㅥ昷晣愲昳㉢ㄷ㍦慡ㄶ愲㈷㉤摥㜳ㄸ㐴挴㔳㡢㠴㝤ㅥ㙣㔰愷挵㘰戵㑥㌵㘰慤つ〰㕣㘳㤷〹戹㤱敤〴捦攵㘸㙢㥤㌶搱㘹㌳㘱ぢ㘱㉢攱〵挲㡢㠴㤷〰㙥㜵〵㥣㜵扡㜲㑣扡㐴愷㈵㘲挸㌶㠶㌰㥤㔸㜴慢〳戳㡣㍤㑣愷㉢挵㥥㘹散㘱㍡㕤㈵昶っ㘳搷㍡扤㡥㐹愹攵㌰搹㍡㉤挳㤱敢㑤㜰搱慦戱㝣搵ㄵ挱愲㠹摢㝡㥢搱慣搸ㄵ㑡摤㠸㐶㌴㤹㍡㈲㉥慡㑣ㅤ㡣㘱敦晥㤹㐵㘳摥㑣ㄹ㝥慤㙦㝣㘰攷攸㝥摦愹ㄵ攸㐹换昴㈱〶〹捡㜴慢戰摢挰〶㘵扡つ慣㤶改㈳戰搶挷〰挸㜴扢㤰㥦戰㥤攰㔹㠹戶㤶改㔳㍡㙤㈷散㈰㝣㐶昸㥣昰〵攱㑢㠰㕢摤〱㘷㥤敤㘳㑤戶㐴愶㍢挵搰搲ㄸ挲㘴㘲捤慤づ㍣挶搸挳㘴扡㕢散㐷ㅢ㝢㤸㑣慢挴㝥㤴戱㙢㤹扥挵愴搴㙡㤸㙣㤹㔸扥敢晡ㅥ㕣㉣㤹㥡㈱㔸㌴㜱㕢㍦㌰晡㕥挴〸愵ㅥ㐲㈳㥡㑣㑤㄰ㄷ㔵愶挶挶攰昹敥㤲愶㕤慢晢つ扦扢挶敢㝥㜰㑢挱㈹㙡㉤㝡搲㌲晤㡣㐱㠲㌲㍤㉡散㉦㘰㠳㌲㍤〶㔶换昴㉢㔸敢㌷〰㘴㝡㕣挸摦搹㑥昰㍣㠱戶㤶改て㍡敤㈳晣㐹搸㑦昸㡢㜰㠰㜰㄰攰㔶㑦挲㔹㘷ㅢ昷捤㈱㌷ㄶ晦ㄲ挳挱摦愲摥㘳戳攴㔶〷ㅥ㌰昶㌰㤹搶㡢晤㉦㘳て㤳改㘹戱敦㌷㜶㉤㔳ㄲ㈶慥㥥㠵挹㤶㠹搵扢慥〶攰愲换㤴慢㝥㐷戰㘸攲戶㉣㐶㍦㠷ㄸ愱搴㘶㌴愲挹戴ㄷ㜱㔱㘵摡㘳っㄷ㡥㍡愹晦㍢敥づ㠳搷捣㡡㝦昵搶㕥扥㐶敡〵昴愴㘵㑡挱㈰㐱㤹㕥ㄲ搶〳㌶㈸搳换㘰戵㑣㐷㠰戵㥡〲㈰搳㉢㐲㌶㘳㍢挱昳㉡摡㌸挲㤷㈹搳愹〵攱㐸挲㔱㠴愳〹挷㄰㕡〲摣㡡㈵戴㍡摢㍢㑤戶攴㙡晡户ㄸ扥㌴㠶戰慢改㜵戱㝦㘱散㘱㌲扤㈱昶捦㡤㍤㑣愶㌷挵晥㤹戱㙢㤹㔲㌱㈹昵㌶㑣戶㑣㉣摥㜵戵〶ㄷ㕤愶㝣昵〹㠲㐵ㄳ户搵㤶搱敦㈰㐶㈸戵つ㡤㘸㌲㝤㠰戸愸㌲扤㙦っ㤷晦㌶攵捥㈵㈵ㄳぢㄶㅣ㌱换晤挱㑢㝦㙣㔷㥦愰㈷㉤㔳㈷っㄲ㤴㘹扢戰㥤挱〶㘵摡〱㔶换搴〵慣㜵㌲〰㌲㝤㈶㘴㔷戶ㄳ㍣㥦愳㡤㈳㝣戵㌳㥤搲〸改㠴っ㐲㈶㈱㡢㤰つ㜰㉢㔶搰㙡㤹㕥㌶搹ㄲ㤹扥ㄴ挳㑢挶㄰㈶搳㑥戱扦㘸散㘱㌲戱ㄶ㔷㜷晣㠲戱㠷挹戴㑢散㕢㡤㕤换㜴㉡㈶愵扥㠱挹㤶改㙢ㅣ戹扡㠳㡢㉥㔳慥摡㠸㘰搱〴摦㐶换攸㙦ㄱ㈳㤴摡㡤㐶㌴㤹㥥㐵㕣㔴㤹㥥㌱㠶㤹慥户户昷㙤摦㘵昸㡡摣㉦㐷て㝦扦攱戹㙡㉦㝡搲㌲昵挵㈰㐱㤹㝥ㄱ戶ㅦ搸愰㑣扦㠲搵㌲昵〷㙢つ〰㐰愶摦㠴ㅣ挸㜶㠲攷㜷戴㜱㠴㤷㙢攸㌴㤸㌰㠴㌰㤴㌰㡣㌰㥣㌰〲攰㔶㉣愰搵搹㝣搸㘴㑢㘴摡㈷㠶㠷㡣㈱㑣愶㍦挵晥愰戱㠷挹挴㔲㕣摤昱〳挶ㅥ㈶搳㕦㘲㕦㘳散㕡愶㌱㤸㤴㍡〸㤳㉤搳〱ㅣ戹捥〴ㄷ昳㔶㙦㌵愲㐵ㄴ户㜵㌶挳㔹慤㉢㤴㜲愱ㄱ㑤愷㍢ㄱㄷ㔵愷㍢㡣㘱摣ㅤㅦ㡥搸昹昴捥㠲㈵ㄳ㘶捥㕦愷ち㝥㔵ㄶ㝡搲㍡㑤挴㈰㐱㥤ㅡち敢〵ㅢ搴愹ㄱ㔸慤㔳ㄱ㔸慢ㄸ〰㥤ㅡぢ改㘳㍢挱搳〴㙤ㅣ攱㘳㌷改ㄴ㈰㑣㈲㑣㈶㤴㄰捥㈳㑣〱戸㔵ち㥣㜵㍡慦㌵改ㄲ㥤㍣㘲戸挶ㄸ挲㜴㍡㐲散㔷ㅢ㝢㤸㑥㑤挵扥摣搸挳㜴㙡㈶昶㘵挶慥㜵㍡ㅦ㤳㔲㉤㘰戲㜵㘲改慥慢ち㕣昴换㈹㑦㉤㐱戰㘸攲戶愶㌱㥡挵扡㐲愹攳搰㠸㈶搳㈲挴㐵㤵改㔲㘳㔸戵㙦㘹愷㤶㘹㐳〶摥㌷㘹愵㉡㍦搸扢愳㘲㌹慤㤶改〲っㄲ㤴愹㤵戰㜳挰〶㘵㘲扤慣㤶改㐲戰搶㐵〰挸挴㜲㔹㑤㕥捣㜶㠲愷㉤摡㌸㐲搹〶㥤收ㄱ收ㄳㄶ㄰㉥㈱㉣㈴㕣ち㜰慢㜶㜰搶㌲捤㌲搹ㄲ㤹摡㡢㘱愶㌱㠴挹㜴㤲搸㘷ㄸ㝢㤸㑣ㅤ挴㍥摤搸挳㘴敡㈸昶㘹挶慥㘵㕡㠲㐹愹捥㌰搹㌲戱㜲搷㜵㈵戸㤸㤷搳昹㠸ㄶ㔱摣搶㌲㠶㜷㐱㤰㔰㉡〳㡤㘸㍡㤵㈲㉥慡㑥㔳㡣㘱昹摥㥦㡥昸攸戲㠹挳ㅦㅦ㍥扣换昵换㑡戶慢㙣昴愴㜵扡ㅥ㠳〴㜵捡ㄵ昶〶戰㐱㥤昲挰㙡㐹㙥〴㙢摤〴㠰㑥㉣㤷搵攴捤㙣愳敥ㄵ㙤ㅣ愱㤰㠸㑥户㄰㙥㈵摣㐶戸㥤戰㤲㜰〷挰慤㔸㍦慢㜵ㅡ㙦搲㈵㍡㥤㈶㠶㜱挶㄰愶㔳㜷戱㥦㙢散㘱㍡昵㄰晢㌹挶ㅥ愶ㄳ㡢㜴昵挰㘷ㅢ扢搶㘹㌵㈶愵ち㘰戲㜵㘲攵慥敢㍥㜰㌱㜵ㅡ㠳㘸ㄱ挵㙤慤㘱㌸㡢㜵㠵㔲〳搰㠸愶搳改㠸㡢慡搳〸㘳㌸㜹晦愷㌵㑢㕢㉦攸户捣戵昵捥昳ㅦ摥㍥㕡つ㐶㑦㕡愷戵ㄸ㈴愸搳㔰㘱搷㠱つ敡㌴っ慣㤶攴㔱戰搶㘳〰攸㌴㕣挸挷搹㑥昰㡣㐰ㅢ㐷昸扥㈳㍡㍤㐹昸ㄷ攱㈹挲㝡挲搳㠴㘷〰㙥㜵㍡㥣㜵扡ち㑤扡㐴愷㌳挴搰摢ㄸ挲㜴ㅡ㈹昶〲㘳て搳㠹㤵戸扡攳㕥挶ㅥ愶搳㘸戱昷㌴㜶慤搳㐶㑣㑡㡤㠵挹搶㠹㤵扢慥捤攰愲㍦散攵慡㔳ㄱ㉣㥡戸慤慤㡣㍥ㄳ㌱㐲愹昱㘸㐴㤳㈹〷㜱㔱㘵捡㌶㠶挲戹换㌷摣㜳㜰晣㠰㔵户慣昸攴搲昵㔷㕦慡扣攸㐹换昴㉡〶ㄱ㤹㍣㉣愹搵㠲扣〶搶晡㌷〰慦㈲昹挴昵㜵戴㠳摡昹挵昵つ扡扥愹㕤㍤㝣戹㕥挷扦挵㜶㠲㘷ㄲ摡㌸㡡戳摥愶搳㍢㠴㜷〹敦ㄱ摥㈷㝣㐰昸㄰攰㔶㤳攱慣㔳摣摥愴㔰戴㉢ㄱ㐳㍢㘳〸搳㡥㈵戸㍡戰慤戱㠷㘹㌷㐵散㙤㡣㍤㑣扢㔲戱户㌶㜶慤摤㜶㑣㑡㤵挳㘴㙢㔷㠶㈳搷㘷攰㘲㘹㜷〲㠲㐵㈸户昵〵愳㉢㄰㈳㤴㥡㠶㐶㌴敤㡥㐱㕣㔴敤㡥㌶㠶㌹㍢摦扥㘴扤晡㙡搰㥡㠲敡攳摡晦㈷敤㐷㌵ㄳ㍤㘹敤扥挱㈰愲㥤㥡㉤散户㘰㠳㌲戱㠴㔶㉢昲ㅤ㔸敢㝢〰㉥戱㌹㐲晥㠷敤〴捦㠵㘸攳〸搵㈷㜴晡㤱戰㥢昰ㄳ㘱て㘱㉦攱㘷㠰㕢㕤〴㘷㥤敤㠶㈶㕢㈲ㄳ换㙣戵挱㙤っ㘱㌲戱〲㔷摢㉤㘳て㤳㘹㥥搸㤳㡤㍤㑣㈶搶敤敡昸〶挶慥㘵摡㠷㐹愹㑢㘰戲㘵㘲㌱慦㙢㍦戸ㄸて㠵改㉡〱搱㈲㡡摢㍡挰昰㠵〸ㄲ㑡㕤㠱㐶㌴㥤づ晣ㅡ㐳愷扦㡣㘱改㡡昵㙢〷㔷慦ㄹ戸㝥搰攳㡦㌵ㅢ㥦戲㑦㕤㠹㥥戴㑥㠹昸挴㈵搱挹㜳ㄵ㔸慤㐸ㄲ㔸换〵挰㌵戶㕣㕣ㅢ愰㑤昱㡥挱慦攷㙡㜱㑤愶慢愵㕤㍤搷〸改㘶㍢㐱摤㠰戶㑥换㉦㤸㠷昳晤㡤ㅢ挵昰戳㌱㠴改挱㔲㕡ㅤ戸搷搸挳昴戸㔹散㝢㡣㍤㑣てㄶ攰敡昸㥦㡣㕤敢攱挱慣ㄴ㙢㘷㙤㍤㙥挱㤱慢㈹戸攸㤷㑤扥晡て㠲㈵昷㙥慢㌹愳㙦㐳㡣㔰敡㙥㌴愲挹昱㌵攲愲㕥㌶扢㡣攱愸户扢㉤㕥昲搷摡㕥㉢摡㘵慤㥦㥦搴㈸㑢慤㐶㑦㕡㡥㤶ㄸ㐴攴㔰昷〹㝢㉣搸攰㘵挳㔲㔸㉤搲㜱㘰慤攳〱戸㙣搶〸㜹〲摢〹㥥〷搰挶昲㠹戳㑥愴㔳㉡愱ㄵ愱㌵愱つ愱㉤愱ㅤ挰慤ㅥ㠴戳捥搶㌶㤳㉤戹㙣ㅥㄲ挳㠷挶㄰㈶搳挳㘲晦挰搸挳㘴㝡㐴散敦ㅢ㝢㤸㑣㙢挵晥㥥戱㙢㤹㍡㘳㔲敡㔱㤸㙣㤹搶攱挸㜵㌲戸攸㌲攵愹户㄰㉣㥡戸慤㔳ㄸ捤㌲㕣愱搴㝡㌴愲挹昴ㅡ攲愲捡昴慡㌱㙣㉣㔸㤱摤㜰挱㜳扤收㕤㌶㜱摥㥣摣戴㕤㥥㘷搰㤳㑥㝤㌶〶㐱㤶㔹攷慡戳㥣㠳戶㤵㑢挸㈳攴ㄳ扡ㄱ㑥㈵㥣〶㜰慢つ㜰搶㔹摥攴㍣搹ㅥ戰愵戰㠰ㄴ㝦ㅥ昲慦㍤攷捦敥㥥愶搵换晥㝦戲昹扦愷㔷捡㘶㠹ㄸ愷㕡㕤㕤㤰戴攳攲摢㝦扡晦搴㜶户㍥㝣搰晣晦㘲ㅤ㤱㍡挷㡥㤸摢慦㤷㝡〵ㄱ戵㔹㔸㠹捡〰㕤㐵慡㥥㡢㤵㠵㘷㡤挱㕦戹㘹散搴㥦摣㠳ㄶ㝣搴㉣㝥挹慥㕤挷愹㝦愳㈷扤㔸晢㘰敥挱挵晡㠶戰㝤挱〶ㄷ敢㥢㘰㜵挶晡㠱戵晡〳戰㔸摦ㄲ㜲〰摢〹㥥户搱搶㘹ㅣ㐸愷㐱㠴挱㠴㈱㠴愱㠴㘱㠴攱〰户㘲〵愹㑥攳㈳㈶㡤戲㔸摦ㄵ挳挳挶㄰戶㔸㔹㜰慡〳ㅦ㌲昶戰挵晡扥搸ㅦ㌴昶戰挵晡㠱搸ㅦ㌰㜶扤㔸㐷㘳㔲㙡ㅢ㑣昶㘲㘵敤慡㙢㉣戸攸㡢㌵㐷摤㡢㘰㔹㤹㙥敢㉣㐶戳㕡㔵㈸昵ㄹㅡ戵㌲搵扥摦㝤ㄷ攲愲㉥搶㍢㡤愱㜷昳㤹扢㙦㌸㙦攸搰㠵搷㝤㜵捥㠰敢㌷摦愰扥㐴㑦㕡愶〹ㄸ㈴㈸搳㔷挲㑥〴ㅢ㤴㘹ㄷ㔸㉤㤳ㄷ慣㔵〴㠰㑣㕦ぢ㔹捣㜶㠲攷ㅢ戴戵㑣㍥㍡昹〹〱挲㈴挲㘴㐲〹攱㍣㠰㕢戱㠰㔴㘷晢㍡㤳㉤㤱改㍢㌱㕣㙢っ㘱㌲㝤㉦昶㙢㡣㍤㑣愶晦㠸晤㙡㘳て㤳改〷戱㉦㌷㜶㉤搳㔴㑣㑡敤㠶挹㤶改㐷ㅣ戹㉡挱挵㤲㘹㈹㠲㐵ㄳ户挵捦〶㔷㍦㈱㐶㈸昵ㅢㅡ搱㘴㕡㡣戸愸㌲㉤㌲㠶昱㡦㥥搸㜹晥㥥㕦ぢㄶㅣ扣㝥敥㡣捣㕥户慡㝤攸㐹换㌴ㅢ㠳〴㘵摡㉦散〵㘰㠳㌲戱㕥㔴换㌴〷慣㜵㈱〰㌲ㅤ㄰昲㈲戶ㄳ㍣㉣ㄴ搵㌲㕤㑣愷戹㠴㜹㠴昹㠴〵㠴㑢〸ぢ〱㙥ㄵ㠷户ぢ戴㑣戳㑤戶㐴㈶㈵㠶㔹挶㄰㈶㔳扣搸㘷ㅡ㝢㤸㑣〹㘲㥦㘱散㘱㌲㈵㡡㝤扡戱㙢㤹慥挰愴ㄴ敢㑢㙤㤹㔸戹敡㕡ち㉥收ㅤ㔳㈵愲㐵ㄴ户㜵ㄵ挳㔹慣㉡㤴㙡㡣㐶㌴㥤捡㄰ㄷ㔵愷㔲㘳㔸㌵㉣㘹摢㠱换㍦ㄸ㜴敤搱㡤捦㝣㝥散㙢搳ㄴ换㐹戵㑥搷㘱㤰愰㑥扡㑥ㄴ㡦戵搶昵㘰㠳㍡戱㕥㔴敢㜴〳㔸敢㐶〰㜴㙡㉥攴㑤㙣㈷㜸㔸㈸慡㜵扡㤹㑥㉢〸户㄰㙥㈵摣㐶戸㥤戰ㄲ攰㔶㐷挲㔹敢㌴挱愴㑢㜴㍡㑡っ攳㡤㈱㑣㈷㤶㥢敡挰㜱挶ㅥ愶搳㌱㘲㍦搷搸挳㜴㘲㤱慡㡥㍦挷搸戵㑥昷㘰㔲敡㌸㤸㙣㥤㡥挵㤱敢㕥㜰戱㉥愷戱〸ㄶ㑤摣搶晤㡣㘶慤慡㔰慡つㅡ搱㘴㍡〳㜱㔱㘵㍡摤ㄸ㘶㝦搸㙢攱愴㥣㔵挳ㄷ㑦搸㔵扤㌶戵摤㐵ㅥㄶ㤷敡搴㍦㠲㐱㤰攵㡥㘸敢㉣慦㐵摢㕡㐷㜸㤴昰ㄸ攱㜱挲ㄳ㠴㈷〱㙥搵〹捥晡㘴〷㌸㑦昶㈹搸㔲扡挰昴摦㍤㐵㥦㉣ㄱ昵㝥㡡捥㐲㐴㙤ㄶ㙡㥦愲ぢ㘳㘵愱户㌱ㅣ搷慢昱捣㐹ぢㅢ昵㝤昴挰搲㝦摦㤲㌴㕥愹㕣昴愴ㄷ敢昳㤸㝢㜰戱收ぢ㕢〳㌶戸㔸㔹㐴慡㌳戶〱慣戵ㄱ㠰挵㝡慡㤰㥢搸㑥昰㥣㠶戶㑥攳㘶㍡㙤㈱㙣㈵扣㐰㜸㤱昰ㄲ攱㘵㠰㕢戱愸㔴愷㌱摢愴㔱ㄶ㙢て㌱㘴ㄹ㐳搸㘲敤㈹昶㑣㘳て㕢慣扤挴㥥㘱散㘱㡢戵㐰散改挶慥ㄷ敢ㅢ㤸㤴㉡㠴挹㕥慣扤㜱攴㝡ぢ㕣捣〷㤵㤳ㄱ㉤㑢搳㙤扤挳昰㍥〸ㄲ㑡つ㐲愳㔶愷摡攷攸づ㠸㡢扡㕡㑦㌲㠶㡦㑡㘷扣昴㔶换㙦ち搶㉤昸㉢晢敡㐵挵㝤㍣㐳搰㤳捥晤㌶っ㘲㝤㐴昸ㄸ攰㔶㐳㘱搰㈹㙣㘳捥愴〳ㅥ㘴㔸㈴㌹㑣っ慤㡤愱㈳ㅦ㝤戶㈳挸挳㕡㔴て㕢㍢搸捦㘷㠴捦〹㕦㄰扥㈴散㈴㝣㐵搸㐵昸㥡昰つ攱㕢挲㜷㠰挶㠹㡡挵慢㝡攸收㘶㠴㈳昵搰㜱㡡〵慤摡搰捣ㄸ㡥愲㈱ㄹ㐵㜸〷㤳㔸摣ㅡ戵晥㡦㈵慡㔵㕤ぢ昱つㄹ搵晣挴㔱㝦㤵㈶愸㙢㔲㠰愵㤲つ〳㌶捤ㄲ㔳㝣㑡㙡㐹㘹愹晥㠰搱㐶㠱愱摥捡㈹晥捡㈱㈵攵晥慡㐶㠱㤱㈵㘵收攳㌳晢攰扢㕢昰つㅢ愸㜲㥤㕥攲昳㔷㕡扡挵㘰㔷㘰㜸㈵㠸〶㠱㠱㔵愳慢晣扥攴戲ㄱ摥敡㙡㝦㘵昹㍦攱戳㝥昱㤱慦㠹㉣挵挵戵㤸㠰敦〶㠹㡦晡㘹慢晣ㄸ搵づ戱敢㜳㙢昳㌱〴ㅦ㜶换扡搹昸昸㘴ㄵ晦昷㍥改搷昵〳戴㙥㡥㐲㔰搴戵㔶愵晡晣愹㔳㉢晤搳㑢慡㌶摤㔵ㄱ慦㡥㠰扡扡攴晥扢㡣㘳づ㜲捥慣㌱户㜶㜳㠵㜰愹㉢㝤㈲昸搲ㄸ㙢て愹㡤愰㌴攰㔳㐸㘵㝤㌴㌲敢㠳て㍣㙥㌵㑡攸㠶㠶㍥㐲搳㉣㝡搶慢挹㙤㘸㉥㌳户ㅡ㈳戴㘵㘸㉥㌲户ㅡ㉢㜴戲愱㜹㍤戸ㄵ㑢愵㜵㈷つっ摤㔱搳㘷〹敤㌲昴㔹愴㤳㈶㠰づ㑦㍤㍦㥤户ㅦ㑦㈹㘹㐶㠹慦㝡戲㙢戲扦㘴搲㘴㙣㈲㙦搸㤰㝡㡣扣㘹㝤慦扦㌲挷ㄵ㈴ㄶ㈳戴慥㍡㔹㥥㙡㠳戲〹摥捡㑡敦慣攴戲〹愵晥昲㐹搵㤳㤳㈷㑣㐷㘱㜰㐹㐵㌹㠲㤳㤳㤳慤㍦㤱㌰づ挵㕦㑦〹㐸㝤改敦㘷ㅡ晦㈲ㅣ〰戸搵㜹㌰攸㜳㔲㡥㔳攵愵捦攲㔴㙤㠸㜳㥣慣愵㔰㐵敦㈹㠵㐹㕦晡昱㘸㔹〹㠴㐴㐲ㄲ挱㐵㘸㐰㐸㈶㔸〴㙣㐰㠸戳ㅡㄲㅡㄱㅡ〳㜰改㤷挹〸㝢㝥戱㕦慦㤱㑢㥦㘷愰㠷晥挹ㄸ㙡㉦㝤挵挲㔷㕥晥ㄶ搷㔴扣晡ㄱㅥ㤱换愷㈹㐷〹㕤㍥捤㐹㌹㤶てぢ㘶昵ㄸ摦㥡㌱散攵挳ㄲ㕡㑤㝦㘳㘸㝢昹戰愸㔶搳㕦ㅢ摡㕥㍥㉣戳搵昴㉥㐳摢换愷㕡攸慦っ㙤㉦ㅦ㤶攲㙡敦㥤㠶敥〸㘵摣㙡扡搰㕦ㅡ㕡㉦ㅦ㌵〷㌴㤷㤰㉣ち㌵ㄷつ㉥っ敢㜸㥣㑡㔰㔸㤶愸㙡㘱㑦攰〹㥥㐸㐸〵戸㍤慣㔲搵㈲戵㈲搷㥡搰㠶搰㤶搰㡥搰㥥㜰ㄲ愱〳愱㈳愱ㄳ愱㌳愱ぢ〰㈲戱慣㔵㑦晡㙤㌳㍢ㄱ改㌲㌱扣㘵っづ㤱㉥㠷㡤㈲戹㑥㐱㈷㌱㉥晣㌷㄰ㄶ愹㕣㍡〲㕣ㄹ㠰〴㤴㡥搷㕥晣㤹㘰㥣敡戱㡥㔶捦敡ㄵ㌳戸慤摥ㄲ愱㕦㌶戴慤摥㔲愱㕦㌲戴慤摥㤵㐲扦㘸㘸㕢㍤搶攳敡扥㕦㌰戴慤ㅥ㉢㜴㌵扤搵搰戶㝡慣搹搵昴ㄶ㐳摢敡摤〰㍡㐴扤ㄵ㈰戴㝡愷攱㔴㠲敡摤〱㔶慢搷㥤㈷搸㠳搰ㄳ攰㔶㜷㑡户㌵㡥㐹昰戲扣㑢っ捦㍢愶㘱昵㐶㤰攷㙥㤸戴攲㠵散愷て愱㉦愱ㅦ愱㍦㘱〰㘱㈰㘱㄰㘱㌰㘱〸㘱㈸㘱ㄸ〰㡡戳ㄸ㔶㥦搱㕡㌳㠲㈸捥〲㔹㙤㜸挴ㄸㅣ㡡戳㔸搶㜱㔹㍥〴㡦㐸㜱㐷㜲㤴搰换㜲㌴㈹挷㘵挹㈲㕢㍤挶㝤㘶っ㕢搸晢㠴扥搷搰戶戰昷ぢ扤摡搰戶戰㉣捤搵㥤摣㘳㘸㕢搸〷㠴㕥㘵㘸㕢搸〷㠵扥摢搰戶戰て〹㝤㤷愱㙤㘱ㅦ〳ㅤ㈲㉣㡢㘴戵戰攳㜱㉡㐱㘱㔹搵慡㠵㥤挰ㄳ㥣㐸昰〲摣㥥攷㘱搰㈲ㄵ㤱㉢㈶昸〸㝥㐲㠰㌰㠹㌰㤹㔰㐲㌸㡦㌰㠵㔰㑡㈸〳㐰愴ㅡ㜴愳㑦昱㙡㌳㍢ㄱ㘹㠳ㄸ㤶ㅢ㠳㐳愴㡤戰㘹㤱㜸㔹挶慢慢攰ㄱ㈹㔲㈵㐷攱ㄵ㔸㝢昵㔵㤳㜲㠸戴㐹挶戸摣㡣㘱㡢戴㔹攸换っ㙤㡢挴㉡㕣㍤搵挵㠶戶㐵㘲㕤慥愶ㄷㄹ摡ㄶ㠹㤵扡㥡扥搴搰戶㐸慣摤搵昴㐲㐳摢㈲扤㈴昴㈵㠶戶㐵㘲㍤㙤㠸㐸㉣㤱搵㈲㕤挸㌳㤷㈷挵て挱㙡㤱㉥攲〹㕥㑣㤸ぢ㜰㝢㔸搶慡㐵㥡㐷㙥㍥㘱〱攱ㄲ挲㐲挲愵㠴㐵㠴挵㠴换〸㤷ㄳ慥㈰㉣〱㐰愴㡦搰㡤㥥㜴㤵㤹㥤㠸昴戱ㄸ㉡㡤挱㈱ㄲ敢㘴ㅤ㈲㑤㠵㐷愴㐸换㌹㑡愸㐸搷㤰㜲㠸挴晡㕡㍤昸ㄴ㌳㠶㉤搲㜶愱捦㌳戴㉤搲づ愱㑢っ㙤㡢昴㤹搰㤳つ㙤㡢昴戹搰㤳っ㙤㡢昴㠵搰〱㐳摢㈲㝤㈹戴摦搰戶㐸摦㠲づㄱ改〷㄰㕡愴㕢㜰㉡㐱㤱㝥〶慢㐵扡㤵㈷㜸ㅢ攱㜶㠰摢挳愲㔶㉤搲㑡㜲㜷㄰敥㈴摣㐵戸㥢戰㡡㜰て㘱㌵攱㕥挲㝤㠴晢〹㙢〰㄰㠹㔵戰㍡㑦愳捣散㐴愴摦挴㌰搲ㄸㅣ㈲戱㑡搶㈱搲改昰㠸ㄴ改ㄱ㡥ㄲ㉡搲㍡㔲づ㤱晥㤰㌱㠶㤸㌱㙣㤱㔸㙦慢攷㌴搸搰戶㐸㝦ち㍤挸搰戶㐸晢㠵ㅥ㘸㘸㕢㈴㔶改敡㑥〶ㄸ摡ㄶ㠹㜵扢㥡敥㙦㘸㕢愴㠳㐲昷㌳戴㉤ㄲ㙢㘹㐳㐴戲㐰㘸㤱㥥挶愹〴㐵㑡〱慢㐵㝡㠶㈷昸㉣攱㌹〰㌶戴挲愰㐵㝡㥥㕣つ㘱〳㘱㈳㘱ㄳ㘱㌳㘱ぢ㘱㉢攱〵挲㡢㠴㤷〸㉦〳㈰搲ㄱ攸㐶㑦㍡摢捣㑥㐴㙡㉡㠶㉣㘳㜰㠸搴っ㌶㠷㐸ㄹ昰㠸ㄴ改㜵㡥ㄲ㉡搲㥢愴ㅣ㈲㌵㤷㌱㑥㌶㘳搸㈲戵㄰扡㡢愱㙤㤱㡥ㄴ扡戳愱㙤㤱㔸㤱慢捦愰㤳愱㙤㤱㡥ㄶ扡愳愱㍢攸㝢㐲㔶敤㙡敦づ㠶戶㐵㙡㈹昴㐹㠶戶㐵㑡〵ㅤ㈲ㄲ㡢㘳戵㐸摢㜰㉡㐱㤱㔸捤慡㐵晡㠸㈷昸㌱攱ㄳ㠰摢搳ㄹ〶㉤搲愷攴戶ㄳ㜶㄰㍥㈳㝣㑥昸㠲昰㈵㘱㈷攱㉢挲㉥挲搷㠴㙦〰㄰愹ぢ扡搱㤳㍥搲捣㑥㐴㘲㔵慣㌶戴㌰〶㠷㐸㕤㘱㜳㠸搴っㅥ㤱㈲晤挰㔱㐲㐵摡㑤捡㈱搲㈹㌲㐶ㄳ㌳㠶㉤㔲㥡搰㡤つ㙤㡢㤴㉥㜴㈳㐳摢㈲㘵〸摤搰搰戶㐸㤹㐲扢つ摤㐱㡢㤴㈵戴㘵㘸㕢愴㙣愱㤳つ㙤㡢挴㍡摡㄰㤱㔸ㅡ慢㐵晡〳愷ㄲㄴ㠹戵慣㕡愴㝤㍣挱㍦〹晢〱㙥て换㔹戵㐸㝦㤱㍢㐰㌸㐸㠸挳㜷捦㕡㡡㄰㑦㐸㈰㈴ㄲ㤲〸㉥㐲〳㐲㌲〰㈲戱晥㔵㙢昱摢捦愱㝦㜴戱㈶㔶ㅢ㝥㌵〶㠷㐸〳㘱㜳㠸昴㌳㍣㈲㐵㙡捣㔱㐲㐵㑡㈱攵㄰㠹㜵戵㝡㡣ㅦ捤ㄸ戶㐸㠳㠵晥挱搰戶㐸㐳㠴晥㡦愱㙤㤱㔸㡤慢㍢昹摥搰戶㐸挳㠴晥捥搰ㅤ戴㐸挳㠵晥搶搰戶㐸㈳㠴晥挶搰戶㐸㘳㐰㠷㠸㜴㌶〸㉤搲搱㌸㤵愰㐸ㄳ挱㙡㤱㡥攱〹戶㈴ㅣぢ㜰㝢㔸换慡㐵㍡㡥摣昱㠴ㄳ〸㈷ㄲ㔲〹慤〸慤〹㙤〸㙤〹敤〸敤〹㈷〱㈰ㄲ㡢㕦昵㈹㝥㘰㘶㈷㔷ㄲぢ㘲戵攱㝤㘳㜰㠸挴攲㔸㠷㐸敦挲㈳㔲愴㉥ㅣ㈵㔴愴慥愴ㅣ㈲戱愸㔶㡦昱㠶ㄹ挳ㄶ㠹㘵戶㥡㝥摤搰戶㐸㉣扣搵昴扦つ㙤㡢挴㔲㕣㑤扦㘶㘸㕢愴ㄲ愱㕦㌵㜴〷㉤ㄲ换㜵戵昷㉢㠶戶㐵㥡㈲昴换㠶戶㐵㍡ㅦ㜴㠸㐸搳㐰㘸㤱㜲㜱㉡㐱㤱㔸挶慡㐵捡攳〹收ㄳ扡〱摣ㅥ㔶戲㙡㤱㑥㈵㜷ㅡ愱㍢愱〷愱㈷愱ㄷ愱㠰搰㥢㔰㐸攸㐳攸㑢攸〷㠰㐸㉣㝤搵㤳㝥捡捣㑥㐴㘲㌹慣㌶晣换ㄸㅣ㈲戱㌴搶㈱搲ㄳ昰㠸ㄴ㘹㌰㐷〹ㄵ㘹㈸㈹㠷㐸㜳㘵㡣戵㘶っ㕢㈴ㄶ搹敡愱ㅦ㌱戴㉤ㄲ换㙥㌵晤戰愱㙤㤱㔸㠸慢改㠷っ㙤㡢挴搲㕣㑤㍦㘸攸づ㕡㈴ㄶ敢㙡晡〱㐳摢㈲戱㝣㔷搳㙢っ㙤㡢戴〴㜴㠸㐸换㐰㘸㤱挶攰㔴㠲㈲㕤て㔶㡢㌴㤶㈷㜸㈶攱㉣㠰摢挳㌲㔶㉤搲搹攴捥㈱㥣㑢ㄸ㐷ㄸ㑦㤸㐰㤸㐸昰ㄲ㡡〸挵〴ㅦ挱て㠰㐸慣㝢搵戳扢搹捣㑥㐴㘲㉤慣㌶摣㘴っづ㤱㙥㠶捤㈱搲つ昰㠸ㄴ改㍣㡥ㄲ㉡㔲㈹㈹㠷㐸慣愷搵㘳㕣㙤挶戰㐵㘲㠵慤愶㤷ㅢ摡ㄶ㠹㌵户㥡㕥㘶㘸㕢㈴㔶攱㙡晡㉡㐳摢㈲戱㉥㔷搳㔷ㅡ扡㠳ㄶ㘹愵搰㑢つ㙤㡢挴摡㕤敤扤挴搰戶㐸慣㥥つㄱ㘹つ〸㉤搲㌴㥣㑡㔰愴戵㘰戵㐸搳㜹㠲㌳〸㌳〱㙥捦㍡ㄸ戴㐸戳挸捤㈶㕣㐰㤸㐳戸㤰㜰ㄱ攱㘲挲㕣挲㍣挲㝣挲〲挲㈵〰㠸昴㈸扡搱戳扢挰捣㑥㐴㝡㑣っ戳㡤挱㈱搲攳戰㌹㐴㥡〹㡦㐸㤱㉥攳㈸愱㈲㕤㐱捡㈱搲ㄳ㌲㐶㤵ㄹ挳ㄶ㠹攵戵㝡㑥㤵㠶戶㐵㘲挱慤愶捦㌷戴㉤ㄲ㑢㜰㌵㍤搵搰戶㐸敢㠵慥㌰㜴〷㉤ㄲ换㜴戵㜷戹愱㙤㤱㔸戸慢改㌲㐳摢㈲戱㜴㌶㐴㈴㔶挳㙡㤱慥挵愹〴㐵㝡ㄵ慣ㄶ改㍡㥥攰昵㠴ㅢ〰搸昶㈵摤㑥㜶㑣㠲㉦㈵戱慡㔵㡦㌷挹㌱つ敢㘶〴㜹㕥㠷㐹ぢ扢㠲晤摣㐲戸㤵㜰ㅢ攱㜶挲㑡挲ㅤ㠴㍢〹㜷ㄱ敥㈶慣㈲摣〳㠰戰㙦挸〸㘷㤹ㄱ㐴搸㌷挵㜰愶㌱㌸㠴㝤ぢ㌶㉤慣晤ち敦ㄸ㜸㐴ち扢㠶愳扣㠱㙣搶扥㑡昱㈰㈹㠷戰㙦换ㄸ愷㥢㌱㙣㘱摦ㄱ㝡㠴愱㙤㘱摦ㄵ㝡戸愱㙤㘱摦ㄳ㝡㤸愱㙤㘱㔹戱慢㔳㌷搴搰ㅤ戴戰慣攱搵昴㄰㐳摢挲戲慡㔷搳㠳つ㙤ぢ换扡摡㄰㘱㔹㉡慢㠵㝤〲愷ㄲㄴ㤶戵慤㕡搸㈷㜹㠲晦㈲㍣〵㜰㝢㔸摥慡㐵㕡㑦敥㘹挲㌳㠴㘷〹捦ㄱ㥥㈷搴㄰㌶㄰㌶ㄲ㌶ㄱ㌶ㄳ戶〰㈰搲㜷攸㐶捦慥㥢㤹㥤㠸昴扤ㄸ昲㡤挱㈱ㄲ敢㘵ㅤ㔷㕦㉥㍣㈲㐵㝡㤹愳㠴㕥㝤慦㤲㜲㠸挴㍡㕢㍤㜸㠶ㄹ挳ㄶ改㐷愱搳つ㙤㡢戴㕢攸㌴㐳摢㈲晤㈴昴㈹㠶戶㐵摡㈳㜴㔷㐳㜷搰㈲敤ㄵ晡㘴㐳摢㈲晤㉣㜴ㄷ㐳摢㈲敤〳ㅤ㈲ㄲ敢㘴戵㐸敦攲㔴㠲㈲㈵㕡㐶愴昷㜸㠲敦ㄳ㍥〰戸㔵ㄲっ晡〴㑦㜲㑣㠲㔷㥦㑢っ敤ㅤ搳戰㍥㐲㤰愷〱㑣㕡搸㡦搹捦㈷㠴㑦〹摢〹㍢〸㥦ㄱ㍥㈷㝣㐱昸㤲戰㤳昰ㄵ㘱ㄷ〰挲㈶换〸㐷㥢ㄱ㐴㔸㑢っ㐷ㄹ㠳㐳㔸㌷㙣㡥慢慦〵㍣㈲㠵晤㥥愳㠴㕥㝤㍦㤰㜲〸敢㐱㍦㈱㜹㘳㐱慢捥摢㙥㜸〶昳搶ㄲ慣㕥摣㍦㌱㝥て㘱㉦挰敤㌹ㄶ〶㥤㠳㥦挹晤㐲昸㤵昰ㅢ攱㜷挲ㅦ㠴㝤㠴㍦〹晢〹㝦ㄱづ㄰づ〲㤰㠳攳搰㡤㑥㝦㕣㔸づ㔸挹慡つ〷昷摡㝦〷㌹㜲㜰〲㙣㡥挵晤ㄷ㍣㈲㜳㤰㠸㤲㠶戰挵敤㈲攵挸挱㠹㌲挶敦㘶っ㝢㜱愷ち晤㥢愱敤挵摤㑡攸㕦つ㙤㉦敥搶㐲晦㘲㘸㝢㜱户ㄱ晡㘷㐳㜷搰㡢扢慤搰㝢つ摤㔱搳敤㠴摥㘳㘸㝢㜱戳昶㌵㐴㈴㤶戳㙡㤱㔲㜰㉡㈲㤲㘲晤㈹昳攱昲㠰㙤㌱慣愲戲捣㕢㥡敡挳晢挲㤵㈵㐵搳㑡㌶慤挶ㅢ戹㠹敡㐷昴慣戳㌴㜷㙥㕣敤ㅢ戹㑤ㄱ攱㙡〶㐸挰㐷㤳敡㈲ㄱ〰慡㥢挱㌸㌳挵㡡㔶慤挶户㘶㝥㜶愶㔸攳慡改㙦っ㙤㘷㡡㔵慦㥡晥摡搰㜶愶㔸〷慢改㕤㠶戶㌳搵㑤攸慦っ㙤㘷敡㔴愱㜷ㅡ扡愳捥搴㘹㐲㝦㘹㘸㍢㔳㍤㐰㌳㔳昲攳改〳㐲㉦摣攳㜹㉡㈷㄰㑥〴戸㍤㝤㘱搰ぢ㌷㤵㕣㉢㐲㙢㐲ㅢ㐲㕢㐲㍢㐲㝢挲㐹㠴づ㠴㡥㠴㑥㠴捥〰㉣摣㝥㌲㡦㜷捣㍣攴攲敤㉦㠶户㡤挱戱㜰〷挰收戸㜸摦㠴㐷攴挲㑤攳㈸愱ㄷ㙦〶㈹挷挲ㅤ㈸㘳扣㙡挶戰攵ㄸ㈴昴㉢㠶戶攵㘰昵慣捥晢换㠶戶攵㘰㍤慤愶㕦㌲戴㉤〷㉢㙣㌵晤愲愱㙤㌹㔸㜳慢改ㄷっ摤㔱换挱㉡㕣㑤㙦㌵戴㉤〷敢㘰㐳ㄶ㉥㑢㕢昵挲㍤ㄵ愷㈲ぢ搷㌳〱慣ㄶ改㌴㥥㘰㜷㐲て㠰摢㌳ㄱ〶㉤㔲㑦㜲扤〸〵㠴摥㠴㐲㐲ㅦ㐲㕦㐲㍦㐲㝦挲〰挲㐰挲㈰〰㐴昲愲ㅢ㍤扢挷捤散㐴愴㈲㌱㍣㘶っづ㤱㡡㘱㜳㍣扡慣㠳㐷愴㐸挳㌹㑡攸㔳攷改愴ㅣ㈲昹㘴㡣〷捤ㄸ戶㐸㝥愱ㅦ㌰戴㉤㔲㐰攸㌵㠶戶㐵㥡㈴昴晤㠶戶㐵㥡㉣昴㝤㠶戶㐵㉡ㄱ晡㕥㐳㜷搴㈲㥤㈷昴㙡㐳摢㈲㑤〵ㅤ㈲ㄲぢ㕢戵㐸㘷攳㔴㠲㈲捤〶慢㐵㍡㠷㈷㜸㉥㘱ㅣ挰敤戹〰〶㉤搲㜸㜲ㄳ〸ㄳ〹㕥㐲ㄱ愱㤸攰㈳昸〹〱挲㈴挲㘴㐲〹〰㈲捤㐱㌷㕡愴敢捤散㐴㈴㔶戴㙡挳㜵挶攰㄰改㈲搸ㅣ㈲㕤〳㡦㐸㤱捡㌹㑡愸㐸㔳㐹㌹㐴扡㔸挶戸搲㡣㘱㡢㌴㔷攸愵㠶戶㐵㥡㈷昴ㄲ㐳摢㈲捤ㄷ晡ち㐳摢㈲㉤㄰晡㜲㐳摢㈲㕤㈲昴㘵㠶敥愸㐵㕡㈸昴㘲㐳摢㈲戱〶㌶㐴㈴㔶戵㙡㤱㘶攱㔴㠲㈲戱っ㔵㡢㌴㥢㈷㜸〱㘱づ挰敤㘱㈵慡ㄶ改㐲㜲ㄷㄱ㉥㈶捣㈵捣㈳捣㈷㉣㈰㕣㐲㔸㐸戸㤴戰㠸戰ㄸ〰㤱㔸扡慡戵㤸㘱㘶㈷㈲戱㥣㔵ㅢ愶ㅢ㠳㐳㈴㤶戶㍡㐴慡㠶㐷愴㐸㑢㌹㑡愸㐸㔷㤱㜲㠸㜴戳㡣㔱㘱挶戰㐵㕡㈱㜴戹愱㙤㤱㙥ㄱ扡捣搰戶㐸㉣愴搵ㄳ㉤㌵戴㉤搲㙤㐲㑦㌱戴㉤搲敤㐲㥦㘷攸㡥㕡愴㤵㐲㤷ㄸ摡ㄶ改ㅥ搰㈱㈲摤て㐲㡢㜴㈳㑥㐵㐴㔲㡦㠰㘵㍥㕣㌷㠱㡤昵㍣ㅤ㐰捦㍡㑢㜳㥤捦搳㉢㤸ㄲ㍥㑦搷㍥㐷摦㑡捡㤱㈵㤶戴敡ㄳ昴㥡戹搹㔹㘲㤱慢愶㈷ㅡ摡捥ㄲ换㕥㌵㍤挱搰㜶㤶㔸〸慢改昱㠶戶戳挴搲㔸㑤㡦㌳戴㥤㈵ㄶ换㙡晡㕣㐳㜷搴㔹㘲昹慣愶捦㌱戴㥤㈵㔶捥㌲㑢昲攳㜹ㅥ㠴㕥戴昷昰㔴㔶ㄳ敥〵戸㍤㌵㌰攸㐵㝢ㅦ戹晢〹㙢〸て㄰ㅥ㈴㍣㐴㜸㤸昰〸㘱㉤㘱ㅤ攱㔱挲㘳〰㉣摡つ㌲㡦挱㘶ㅥ戲㘸㌷㡡㘱㤰㌱㌸ㄶ敤㈶搸ㅣ㡢㜶〰㍣㈲ㄷ敤㔳ㅣ㈵㜴搱㍥㑤捡㈱挷㘶ㄹ愳搰㡣㘱换戱㐵攸摥㠶戶攵搸㉡㜴㠱愱㙤㌹㕥㄰扡㤷愱㙤㌹㕥ㄴ扡愷愱㙤㌹㕥ㄲ扡㠷愱㍢㙡㌹㕥ㄶ扡扢愱㙤㌹摥〰ㅤ戲㘸㔹摡慡ㄷ敤㘶㥣㑡㜰搱㙥㤳攸㔳㑤昴㘹攸㌴㌹摥愵㍥ㄲ㐳㌷㘳攸慥つ㑡㝤㉣㠶㝣㘳攸〹㠳昵㈲㍡㑤搹づㄳ晥ㅦ搷攰捤㜸ㄵ㜷㘳㘲㜲晣收昸㉦昱捤挷扢攳㤶愱㍥㜹㤹㑡㠸㑢摡〱㡦昰㡦摦㉦散㡤㑦摢戴㑢㐷昱戹愶㤵摥攲敡㠱搵晥戲㘴昶㕡㌶ㄲ㕦㍤捦ㄲ㐸㜷ㄹ㍦挰㔲㝦㤸愵慢㙣攴㘴㝣㌵晤ㄱ挶户㜳搰愷㘹㤰〹晡㌶〹㔲㍡收㤸挲㡡戲愹摥㑡㙦㔱愹㥦㉥㥤㙢㍢㙤ㄱ㙥搱晥㔸扤㕣挰㜱慤㘳㔷㙡捡〴㔹愳㤹慣敡敤㤸慣ㄸ㘰扤挴㙣攱㐷搵ㅥ改愶晡っ㜹㘲慥慣㤷攱挱攲㙥㔵㝢愴㥢敡㜳昱㜸〵ㅥ㤴㔳㔹挱㈳摤㔴㕦㠸挷慢昰攰昲㔴㔶昰㐸㌷搵㤷攲昱ㅡ㍣㜸愶捡ちㅥ改愶摡㈹ㅥ晦㠶〷㑢攲㤵ㄵ㍣搲㑤昵㤵㜸扣づて散㐶㠱㐷昰㐸㌷搵㉥昱㜸〳ㅥ㝣㠰㔰㔶昰㐸㌷搵搷攲昱㈶㍣㈸扣戲㠲㐷扡愹扥ㄱ㡦户攰㠱㘳㜸搴ㅥ戱愹扥ㄵ㡦户攱㠱㜷收攰ㄱ㍣搲㑤挵㤲㘷㥤搳㜷攰㠱扦㑦攱ㄱ㍣搲捤愴摤昰愸㜷㔵㉥㘵㘸㠶晡攵㔲㝦㜱㌵捡㍥㝢㝢慢晣㥤㑢戱㔴ㄳ㡥㡢昲ㄱ慢晡昳㔵愵㤶搷㝡ㄷㄳ㔰慣愸㘵ㅦ搶㝢收㤴搰㡥㑢昹搳戰挹㕡愱晤㘸改㠷摡㡥㘱㔷㈷㑢㐸戵愱㐳搸搵㜹㐰っ㈷㌹慦捥㙤ㄸ㈲㐵㈱つ昸扦㝤㜵晥㤰搸㔰㕦㥤摢㜰㜵㕥㠳㘹㕣㠳慢㔳挵挳㐳㘷㈸收扡㑣㄰㡦㤸敢㌲㔱㍣㠲慢㌱㝣㕤㈶㠹㐷㜰㌵㠶慦㑢㤷㜸〴㔷㘳昸扡㙣㈰ㅥ挱搵ㄸ扥㉥㤳挵㈳戸ㅡ挳搷愵㈵ㅥ挱搵ㄸ扥㉥摤攲ㄱ㕣㡤攱敢戲愱㜸搴慥挶摡㈳攴㕡愹㐶攲ㄱ㕣㡤攱敢㤲昵戸㜵慥㑢搵ㄴㅥ㕣㥢搶㉥㉥ㅣ搶搲敡㠵昳戵㜳攱ㅣ㙦㔸㝢攱㥣㠰㤶㕥ㅦ㐷㠵㉤㥣ㄳ挵㜰㘴搸挲㐹ㄵ㐳ぢ攷挲昹㥥〳戶㠲愹敥㘵搱㕡㍣㘲㉥㡢㌶攲ㄱ㜳㔹戴ㄵ㡦㤸换愲㥤㜸挴㕣ㄶ敤挵㈳收戲㌸㐹㍣㘲㉥㡢づ攲ㄱ㜳㔹㜴ㄴ㡦㤸换愲㤳㜸搴㉥㠶摡㈳扤㉣㍡㡢㐷捣㘵搱㐵㍣㠲て㔲㘱て㔷㡡搵扡㝡㔹晣㐱㤵㔸愴慢㤷挵㍥攷戲㌸捤戰昶戲攸㡥㤶㕥ㄶ㐹㘱换愲㠷ㄸㄲ挳㤶㐵㑦㌱㈴㌸㤷挵〱っ㤱搲ㅢ㈶晣摦㝥㍣㔹㤹㜸㐰昱搹㝥〹ㅥ㑦㉥挵㌴㉥攵攳㐹㈱㍣敡㕥㌸㝤挴㈳收挲改㉢ㅥ㌱ㄷ㑥㍦昱㠸戹㜰晡㡢㐷捣㠵㌳㐰㍣㘲㉥㥣㠱攲ㄱ㜳攱っㄲ㡦㤸ぢ㘷戰㜸挴㕣㌸㐳挴愳㜶戹搴ㅥ改㠵挳㕡㘱㥤搳㤸ぢ㠷㠵挴㜵㍦㥥戰ㄲ㔸㉦㥣㠶㡤戱㘶㔸〴慣ㄷ㑥㈳戴昰㈸愳㝦㔳挶ㅢ搶㕥㌸ㄳ搰搲ぢ㘷敦ㅥ晢昵㕡戹㑤㥣㈸㠶㍤挶㈰户㠹㕥㌱晣㘴っ晡㌶搱挳〱㡢㘰搲ㄳ㡣昹㌴㔳㉣ㅥ㌱㤷㠵㑦㍣㘲㉥ぢ扦㜸挴㕣ㄶ〱昱㠸戹㉣㈶㠹㐷捣㘵㌱㔹㍣㘲㉥㡢ㄲ昱㠸戹㉣捥ㄳ㡦㤸换㘲㡡㜸搴㉥㠶摡㈳扤㉣㑡挵㈳收戲㘰改㜲摤换愲ㄲㅥ㝡㔹ㅣ㑦㤵㔸㜶慣㤷挵〹捥㘵㜱愱㘱敤㘵㜱ㄱ㕡㝡㔹㝣ㄶ戶㉣㉥ㄶ挳㡥戰㘵㌱㔷っ摢㥤换愲㌵〷㥣〷㔳摤换㘲扥㜸挴㕣ㄶぢ挴㈳收戲戸㐴㍣㘲㉥㡢㠵攲ㄱ㜳㔹㕣㉡ㅥ㌱㤷挵㈲昱㠸戹㉣ㄶ㡢㐷捣㘵㜱㤹㜸挴㕣ㄶ㤷㡢㐷敤㘲愸㍤搲换攲ち昱㠸戹㉣㤶㠸㐷捣愷ㄹ㔶㍢敢㘵㜱ち㔵㘲愱戳㕥ㄶ㘹捥㘵㜱㡢㘱敤㘵㜱㉢㕡晦愷扢敢㡣㤲愲摡扡ㄴ戹㐸㌳愰㐸㔶㔴㔴㠲㈰㘰ㄶ挹㐹ㄱ㐵㠲㠲〲ち〸㈸㌹攷㘸㐶㔴㝣愲㈲〸㈲㈲㐹㔰㔱㑣ㄸ〸㉡㘶㡣㡦㘷㈴㠹愸愸愸㤸㄰ㄱ昱㥤㝤捥摤户㝢扡晢捥扣昵慤㌵㝦扥㔹㡢戳敥摥㘷搷扤攷㜴敤慥愹慥慥ㅡ搴ㄶ敦愵搸㘲㈱ㄳ敦愶搸攲〱㈶摥㐹戶挵㘹㔸㜰㤱愴㜲户挵㠳㔴〴㙤戱㤸㡡愰㉤ㅥ愲㈲㘸㡢㈵㔴〴㙤戱㤴㡡愰㉤㤶㔱ㄱ戴挵㜲㉡㠲戶㔸㐱㐵搰ㄶて㔳㤱㌰㐳㘲愴戶㔸㐹㐵搰ㄶ慢愸〸摡〲昷㔷慢㉤㥡㘳㉦慤ㄱ愴戶㘸㤱㙣ぢ摣愵っ搶㙣昱愲㈰戵挵扡ㄴ㕢慣㘳攲挵ㄴ㕢慣㘷攲㠵㘴㕢戴挱㠲ㅢ㈴㤵扢㉤㌶㔲ㄱ戴挵㑢㔴〴㙤昱㌲ㄵ㐱㕢扣㐲㐵搰ㄶ㥢愸〸摡攲㔵㉡㠲戶㜸㡤㡡愰㉤㕥愷㈲㘸㡢㌷愸㐸㤸㈱㌱㔲㕢扣㐹㐵搰ㄶ㙦㔱ㄱ戴〵敥攸㔶㕢㜴挶㕥挲捤摣㙡㡢㉥挹戶挰㝤搱〹㕢攰㝥㘸戵挵慡ㄴ㕢㙣㘵㘲㘵㡡㉤戶㌱昱㜰戲㉤扡㘱挱敤㤲捡摤ㄶ㍢愸〸摡㘲㈷ㄵ㐱㕢㝣㐱㐵搰ㄶ扢愸〸摡攲㑢㉡㠲戶搸㑤㐵搰ㄶ㕦㔱ㄱ戴挵搷㔴〴㙤昱つㄵ〹㌳㈴㐶㙡㡢㍤㔴〴㙤昱㉤ㄵ㐱㕢攰ㅥ㜲戵㐵㍦散㈵摣㍥慥戶攸㥦㙣ぢ摣㠹㥤戰〵敥挰㔶㕢捣㑢戱〵敥捡搶挴摣ㄴ㕢ㅣ㘲攲摥㘴㕢っ挴㠲㝦㑢㉡㜷㕢ㅣ愶㈲㘸㡢㝦愸〸摡〲㔷㤵㜴㤵愰㉤㈲㉡㠲戶㈸㐸㐵搰ㄶ㠵愸〸摡愲㌰ㄵ㐱㕢ㄴ愱㈲㘸㡢愲㔴㈴捣㤰ㄸ愹㉤㜰㕦扢㜶ㅢ戴〵㙥㝡㔷㐵搰ㄶ戸㙢㕤㙤㌱づ㝢〹㌷慣慢㉤挶㈷摢愲愲㘳敤㤷㐸㈵㐱扡昷㙦㑥戱㐵㘵㈶㙥㑡戱㐵ㄵ㈶㙥㑣戶挵㘴㉣㔸㔵㔲戹摢愲ㅡㄵ㐱㕢ㅣ㑤㐵搰ㄶ挷㔰ㄱ戴㐵㜵㉡㠲戶㌸㤶㡡愰㉤㡥愳㈲㘸㡢攳愹〸摡愲〶ㄵ㐱㕢㥣㐰㐵挲っ㠹㤱摡攲㐴㉡㠲戶挰㙤昶戹摢〲昷挹慢㉤㙥挱㕥挲㉤昲㙡㡢㤹挹戶㌸搳戱㘶㡢戳〴愹㉤挶愴搸攲㙣㈶㐶愷搸攲ㅣ㈶㐶㈵摢㘲ㄶㄶ㙣㈴愹摣㙤㜱㉥ㄵ㐱㕢㌴愶㈲㘸㡢㈶㔴〴㙤搱㤴㡡愰㉤㥡㔱ㄱ戴㐵㜳㉡㠲戶㘸㐱㐵搰ㄶ㉤愹〸摡愲ㄵㄵ〹㌳㈴㐶㙡㡢搶㔴〴㙤搱㠶㡡攰搱〲㜷收慢㉤收㘳㉦攱愶㝣戵挵㠲㘴㕢㕣敡㔸戳㐵㔷㐱㙡㡢慢㔲㙣搱㡤㠹㍥㈹戶戸㡣㠹摥挹戶㔸㠴〵㉦㤷㔴敥戶攸㑥㐵搰ㄶ㍤愸〸摡愲㈷ㄵ㐱㕢㕣㐱㐵搰ㄶ㔷㔲ㄱ戴㐵㉦㉡㠲戶攸㑤㐵搰ㄶ㝤愸〸摡攲㉡㉡ㄲ㘶㐸㡣搴ㄶ㝤愹〸摡愲ㅦㄵ㐱㕢攰㔹〰戵挵愳搸㑢㜸っ㐰㙤昱㔸戲㉤㜰㐷㍤㔸戳挵㔸㐱㙡㡢㡥㈹戶ㄸ挷挴挵㈹戶ㄸ捦㐴㠷㘴㕢慣挱㠲ㄳ㈴㤵扢㉤㈶㔲ㄱ戴挵㈴㉡㠲戶㤸㑣㐵搰ㄶ㔳愸〸摡㘲㉡ㄵ㐱㕢㑣愳㈲㘸㡢改㔴〴㙤㜱㉤ㄵ㐱㕢㕣㐷㐵挲っ㠹㤱摡攲㝡㉡㠲戶戸㠱㡡愰㉤昰昴㠱摡㘲〳昶ㄲㅥ㍣㔰㕢㙣㑣戶〵敥攱㑦搸〲昷敥慢㉤㥡愶搸㘲づㄳ㑤㔲㙣㜱㉦ㄳ㡤㤳㙤戱㐹㤶挸扡㑦㔲晥昲昸晥挲搵ぢㄶ㤲㝦扢攴昲昸ち㔹㜰〵㉥㡦捦ㄷ㐵敥挶㔹㐰㐵搰㌸昷㔳ㄱ㌴捥㐲㉡㠲挶㜹㠰㡡愰㜱ㄶ㔱ㄱ㌴捥㠳㔴〴㡤戳㤸㡡愰㜱ㅥ愲㈲㘸㥣㈵㔴㈴散㤲ㄸ愹㜱㤶㔲ㄱ㌴捥㌲㉡㠲挶挱搳つ㙡㥣て㘰ㅣ㍣搸愰挶昹㌰搹㌸捦㌸搶㡥㈷捦ち㔲攳搴㑤㌱捥㕡㈶㑥㑥㌱捥㜳㑣搴㐹㌶捥㐷㔸昰㜹㐹攵㙥㡢ㄷ愸〸摡攲㐵㉡㠲戶㔸㐷㐵搰ㄶ敢愹〸摡㘲〳ㄵ㐱㕢㙣愴㈲㘸㡢㤷愸〸摡攲㘵㉡㠲戶㜸㠵㡡㠴ㄹㄲ㈳戵挵㈶㉡㠲戶㜸㤵㡡愰㉤昰㍣㠵摡攲㑢散㈵㍣㑡愱戶搸㥤㙣ぢ㍣㤵㤰㌸㥥㝣㈴㐸㙤㔱㈵挵ㄶㅦ㌳㔱㌹挵ㄶ㥦㌰㔱㈹搹ㄶ㝢㘴㠹慣捦㈵攵㡦㈷㝤㡡搴㉦戸戰㜰晤㠲ㄷㄵ摥㔷㘰慤㉣戸ㄶ挷㤳慤愲㔰攳㝣㉢㝡晣㐴戱ㅦ㈹㡣戶㔱昱ㅤ㕡㔰㠵ㅦ㈹㡣戶㔳昱扤㈸散戶ㄲ㍦戲摢㑡㜶㔰戱㔷ㄴ㜶㕢㠹ㅦ搹㙤㈵㍢愹昸㐱ㄴ㜶㕢㠹ㅦ搹㙤㈵㕦㔰昱愳㈸散戶ㄲ㍦戲摢㑡㜶㔱昱㤳㈸散戶ㄲ㍦戲摢㑡扥愴㘲㥦㈸散戶ㄲ㍦戲摢㑡㜶㔳昱戳㈸散戶ㄲ㍦戲摢㑡扥愲攲ㄷ㔱攰慢慦㈸㑥㡣〰愳慦愹昸㔵ㄴ㜲〱㐰ㄴ㝥愴㌰挲攳ㅥ晡慡晦㈶ちㄹ㡢挲㡦ㄴ㐶㜸㕥㐳㡤昳扢㈸㈲㍣慡㠱搷㍡摥敦搶挴扡㔹㜸㉣〳慣ㅤ㑦昰㌸㠶ㅡ㈷㑥㌱づㅥ搱搰㐴昱ㄴ攳攰戱つ㑤ㄴ㑢㌶捥㐱㉣㠸㐷㌸㜲㍦㥥攰昹づ㔵〴㡦㈷晢愹〸ㅥ㑦晥愰㈲㜸㍣㌹㐰㐵昰㜸昲㈷ㄵ挱攳挹㐱㉡㠲挷㤳扦愸〸ㅥ㑦づ㔱ㄱ㍣㥥晣㑤㐵攲㈸㤲ㄸ㘱て㐷㠷愹〸ㅥ㑦晥愱㈲㜸㍣㈹㉣敦㘶戵㐵㌱昹换㤸㔱㔱㐱㙡㡢攲㠲晣户戰㔹㡥㌵㕢㤴攳ㄶ㌱戶㌸㤲㕢㤴㐸摡㈲慡㈶慣ㅡ攱昷㥦㜳㝥㔳㝢㌴ㄳ扦戹〴扦愹挵㠳ㄳ扡挵慦㉥愱摦搴㤶挱ㄲ搵㈵㤵扢㜵昰㠴㐵敥搶挱攳ㄷ慡〸㕡〷捦㘶愸㈲㘸㥤ㅡ㔴〴慤㠳愷㍡㜴㡥愰㜵㑥愴㈲㘸㥤㤳愸〸㕡愷㈶ㄵ㐱敢搴愲㈲㘱㤸挴㐸慤㔳㥢㡡愰㜵敡㔰ㄱ戴㑥㝤㔱愸㜵慡㘰㉦㌵ㄴ愴搶愹㥡㘴㠴慣㐶㡥㌵敢攰ㄱっ摤挹㕦愶搸愲㌱ㄳ扢㔲㙣搱㠴㠹㉦㤲㙤㔱ㅤぢ攲戱つ㝤戱㠳㕦攰㌷愳㈲㜸㐴挱〳ㅦ戹摢〲㑦㠳攴㙥ぢ㍣㉡愲㡡愰㉤㕡㔱ㄱ戴〵ㅥ㌲搱㌹㠲戶㘸㐳㐵搰ㄶ㙤愹〸摡攲㍣㉡ㄲ㘶㐸㡣搴ㄶ攷㔳ㄱ戴㐵㍢㉡㠲戶攸㈰ち戵㐵㕤散愵㡥㠲搴ㄶ昵㤲㙤㠱㠷㍦ㄲ扦㘸扡ぢ㔲㕢㝣㤰㘲ぢ㍣〸愲㠹昷㔳㙣搱㤳㠹昷㤲㙤搱㄰ぢ㕥㈱㈹㝤㈹㠳戶挰㔳㈴慡〸摡愲ㄷㄵ挱愳〵㥥㍦搱㌹㠲㐷ぢ㍣㥣愲㡡愰㉤昰攴㡡㉡㠲戶攸㑢㐵搰ㄶ㜸收㐵攷〸摡愲㍦ㄵ㐱㕢㕣㑤㐵挲っ㠹㤱摡攲ㅡ㉡㠲戶ㄸ㐰㐵搰ㄶ㐳㐵愱戶㘸㡡扤㌴㕣㤰摡愲㔹戲㉤昰戸㐹挲ㄶ㜸捣㐴昷晥㠶ㄴ㕢㑣㘲㘲㝤㡡㉤昰㌸㡡㙥戱㉥搹ㄶ慤戰攰ㄴ㐹改ぢㄵ戴挵㔴㉡㠲戶挰㐳㉤㍡㐷搰ㄶ搳愹〸摡〲㡦挳攸ㅣ㐱㕢攰㔹ㄹ㔵〴㙤㠱〷㘹㔴ㄱ戴挵つ㔴〴㙤㠱㐷㜰㜴㡥愰㉤㙥愲㈲㘱㠶挴㐸㙤㜱㌳ㄵ㐱㕢捣愰㈲㘸㡢摢㐵愱戶攸㠸扤㜴㠷㈰戵㐵愷㘴㕢攰〱㤷㠴㉤收㜳㡢捥搸攲㝥㙥搱㈵㘹㡢㘸㤹戰㙡㠴㔵㈹搶㔹捥挴捡ㄴ敢慣㘰攲攱㘴敢㜴挳ㄲて㑢㑡㕦慡愰㜵㔶㔲ㄱ戴捥㉡㉡㠲搶㜹㠴㡡愰㜵ㅥ愵㈲㘸㥤挷愸〸㕡㘷㌵ㄵ㐱敢㍣㑥㐵搰㍡㑦㔰ㄱ戴捥ㅡ㉡ㄲ㠶㐹㡣搴㍡㑦㔲ㄱ戴捥㔳㔴〴慤㠳〷㘴搴㍡晤戰㤷㕥㄰愴搶改㥦㘴㠴慣㑤㡥搵昳㡦慣㌷〴㜵㤵昵ぢ㡥㡦慥敡搵户㔷慦〳㔹㠵慢㔷㉥摣慤㔹愹㜹㍢摦摡㌵㝢㑢㡦挶摦ㅣ㕡戰㘰换敥搹㥢て扤搸愷昱敢㡢ㄷ㙦㙡昷挰收㕤攵晡㉦㉡昸捣㠱昶㡢㈶㌷ㄸ㌴㜹㐴晦㑢㙡户㥤㝣搹挰㡥つ㉥㉥㕢愷㔰愱㘲挵㑥㍡攲㡤㡡㌵戳愷㡦㔸ㅢ扤昴㘹㠵愱㐵攰㤰晦攱昱ぢ搴昹㝦扣㙢晦㙡昴ち㥢㘱愹昸ㅡ㈰㔸㑡搱〰㈰搸㐷搱㐰㈰㔸㐵搱㈰㈰搸㐲搱㘰㈰㔸㐰搱㄰㈰散㙥㐵㐳㠱戰㙢ㄵつ〳挲捥㔳㌴ㅣ〸扢㑣搱〸㈰散ㅥ㐵㈳㠱昴愱〲改㉥ㅥ㈵〸ㅦ戳昱ㄱ㌷ㅢてㄷ攸戳㔶愳㠵㡤挷㈰㡣㐵ㄸ㠷㌰ㅥ㘱〲挲㐴㠴㐹〸㤳㈵㤴㉥㤶㠵㈷〶昲㜳㝦㐵摦挸〲㙡㥡㈹戲愰㉦㜷て换㥤㡡㕡愶㈱㑣㐷戸ㄶ攱㍡㠴敢ㄱ㙥㐰戸ㄱ攱㈶〹㔲敥摥晣㉥㔷㙦戱挶慢㝢戳㉣攸换挵慤搶晡敡捥㐰㉤户㈰捣㐴戸ㄵ攱㌶㠴摢ㄱ㘶㈱摣㠱昰㉦〹㔲敥攱晣㉥㔷㙦散㐵戹㜷捡㠲扥㕣摣攰慢攵捥㐶㉤㜷㈱摣㡤㜰て挲ㅣ㠴㝢ㄱ收㈲捣㐳戸㑦㠲㤴㡢扢㜶昳搵っ㝡挳㈹捡㥤㉦ぢ晡㜲㜱攳愹㤶扢〰戵摣㡦戰㄰攱〱㠴㐵〸て㈲㉣㐶㜸〸㘱㠹〴㈹ㄷ㜷㤳收㙢戹㝡㈳㈴捡㕤㉡ぢ晡㜲㜱㐳愴㤶扢っ戵㉣㐷㔸㠱昰㌰挲㑡㠴㔵〸㡦㈰㍣㡡昰㤸〴㈹ㄷ㜷㌹收㙢戹㝡㠳ㅥ捡㕤㉤ぢ晡㜲㜱愳㥥㤶晢㌸㙡㜹〲㘱つ挲㤳〸㑦㈱㍣㡤昰っ挲戳〸㙢㈵㐸戹戸晢㉥㕦换搵ㅢ挷㔰敥㜳戲愰㉦ㄷ㌷㤰㘹戹捦愳㤶ㄷ㄰㕥㐴㔸㠷戰ㅥ㘱〳挲㐶㠴㤷㄰㕥㤶㈰攵攲慥戰㝣㉤㔷㙦㘸㐲戹慦挸㠲扥㕣摣搸愴攵㙥㐲㉤慦㈲扣㠶昰㍡挲ㅢ〸㙦㈲扣㠵昰㌶挲㘶〹㔲㉥敥㔶捡搷㜲昵㐶ㅢ㤴晢㡥㉣攸换挵つ㌷㕡敥扢愸攵㍤㠴昷ㄱ㍥㐰昸㄰攱摦〸㕢㄰晥㠳昰㤱〴㈹ㄷ㜷搱攴㙢戹㝡〳〸捡晤㔸ㄶ昴攵攲㐶㄰㉤昷ㄳ搴昲㈹挲㘷〸㥦㈳㙣㐵搸㠶戰ㅤ㘱〷挲㑥〹㔲㉥敥敥挸搷㜲昵挶〴㤴晢㠵㉣攸换挵つち㕡敥㉥搴昲㈵挲㙥㠴慦㄰扥㐶昸〶㘱て挲户〸摦㐹㤰㜲㜱搷㐱扥㤶慢㕦㤸愳摣敦㘵㐱㕦㉥扥㌸搷㜲昷愲㤶ㅦ㄰㝥㐴昸〹㘱ㅦ挲捦〸扦㈰晣㡡昰㥢〴㈹ㄷ摦㠶攷㙢戹晡㐵㉥捡晤㕤ㄶ昴攵攲ぢ㕤㉤㜷㍦㙡昹〳攱〰挲㥦〸〷ㄱ晥㐲㌸㠴昰㌷挲㘱〹㔲㉥扥愵捤搷㜲昵敢㐳㤴晢㡦㉣攸换挵搷㠸㕡㙥〱昹㡦㜱攲〸愱㈰㐲㈱㠴挲〸㐵㄰㡡㈲ㄴ㐳㈸㉥㐱捡挵㜷㠳昹㕡慥㝥慤㠵㜲㘳㔹搰㤷㡢慦户戴摣ㄲ愸愵㈴㐲㈹㠴搲〸㘵㄰戲㄰戲ㄱ捡㈲㤴㤳㈰攵攲㍢慢㝣㉤ㄷ㕦㙤改搹敦ㄱ戲㘰㠴慦戱ㄴㅤ〹㠴慦慣ㄴ㤵〷挲搷㔳㡡㡥〲挲㔷㔱㡡㉡〰攱㙢㈷㐵ㄵ㠱昰ㄵ㤳愲㑡㐰昸㍡㐹㔱㘵㈰㝣㜵愴愸ち㄰扥㈶㔲㔴ㄵ〸㕦〹㈹慡〶㠴慦㝦ㄴㅤつ愴㕦晡攰㘵㍤㐶㄰㕥㔶挹ㄶ挸挶㤷㍦晡戲㔶ㄷ㌶㍥ㄶ攱㌸㠴攳ㄱ㙡㈰㥣㠰㜰㈲挲㐹〸㌵㈵挸换㡡㙦㜴昲昵㘵㉤㈶㕥搵昳昲㕡戲愰㜷㐱㜱㘱戵摣摡愸愵づ挲挹〸㜵ㄱ敡㈱㥣㠲㔰ㅦ愱〱㐲㐳〹愵㡢㐵㌱㘷㍢㔵㌰㘶挳扦散ㄲ㥣敤㌴㐸㑦㐷㌸〳攱㑣㠴戳㄰捥㐶㌸〷愱ㄱ挲戹ㄲ愴昹㌲戲㕤扥㌶㕦㠵攵㌶㤶〵㝤昳㔵㔹㙥ㄳ搴搲ㄴ愱ㄹ㐲㜳㠴ㄶ〸㉤ㄱ㕡㈱戴㐶㘸㈳㐱捡慤㥥摦攵搶㘵戹㙤㘵㐱㕦㙥㍤㤶㝢ㅥ㙡㌹ㅦ愱ㅤ挲〵〸敤ㄱ㉥㐴戸〸愱〳挲挵ㄲ愴摣㠶昹㕤㙥㔳㤶摢㔱ㄶ昴攵㌶㘳戹㥤㔰㑢㘷㠴㉥〸㤷㈰㕣㡡搰ㄵ愱ㅢ挲㘵〸㤷㑢㤰㜲㕢攵㜷戹ㅤ㔹㙥㜷㔹搰㤷摢㠹攵昶㐰㉤㍤ㄱ慥㐰戸ㄲ愱ㄷ㐲㙦㠴㍥〸㔷㈱昴㤵㈰敦㠴捥㥣慤㥦㘰捣㠶㝦搹㕤㌸㕢㝦㐸慦㐶戸〶㘱〰挲㐰㠴㐱〸㠳ㄱ㠶㈰っ㤵㈰捤㜷㤳敤昲昵㥤搰㡦攵づ㤳〵㝤昳晤㔹敥㜰搴㌲〲㘱㈴挲㈸㠴搱〸㘳㄰挶㈲㡣㐳ㄸ㉦㐱㥡扦㥡戳㑤㄰捣㥦攸㥡㡣散㠰㡣散挰㡣散愰㡣散攰㡣散㤰㡣散搰㡣散戰㡣散昰㡣散㠸㡣散挸㑣㙣昶㈸㘱㜱㔹㈶㥥㠸ㄷ㘷ㄲ挲㘴㠴㈹ㄲ攴㉦摡㡣㤶戴㕥㍢扤㙥㥦㝤㜷摢㐲戴挵愳〲搱ㄸ㈶慥㜵〹㍤ㄶ㑦㤷慤愲戱㑣㑤㜳㈹摣㠳㔱㈲ㅡ㐷㝡慡愳敤て搱㡣㈷㍤挵搱昶㠷㘸㈶㤰㥥散攸ち㍡挹㐴搲㤳ㅣ㕤㔳改㐹愴㈷㍡扡㤶搲㤳㐹㑦㜰戴晥㈱㥡散㈹㐲㙢捦㌳搰改㉤〸㌳ㄱ㙥㤵㈰㍤㑦攵㔶愳摤㔶散㜹ㅡㄳ愳㕣㐲㝢㥥㈵㕢㐵搳㤹ㅡ攱㔲搶㌳㉥ㄲ改换㌷摣搱搶㌳㉥ㅢ㈹㍤捣搱搶㌳㉥㈴㈹㍤搴搱搶昳つ愴㠷㌸摡㝡扥㤱昴㘰㐷㕢捦㌷㤱ㅥ攴㘸敢昹㘶愱戵攷㌹攸昴㕥㠴戹〸昳㈴㐸捦㌳戸㔵㝦户ㄵ㝢扥㠵㠹㝥㉥愱㍤㉦㤰慤愲㤹㑣㕤攵㔲搶昳慤愴晢㌸摡㝡扥㡤㜴㙦㐷㕢捦户㤳敥攵㘸敢㜹ㄶ改㉢ㅤ㙤㍤摦㐱晡ち㐷㕢捦晦㈲摤搳搱搶昳㥤㐲㙢捦㑢搰改㔲㠴㘵〸换㈵㐸捦戳戹㔵㌷户ㄵ㝢扥㡢㠹慥㉥愱㍤慦㤴慤愲扢㤹扡挴愵慣攷㝢㐸㜷㜱戴昵㍣㠷㜴㘷㐷㕢捦昷㤲敥攴㘸敢㜹㉥改㡥㡥戶㥥攷㤱扥搸搱搶昳㝤愴㍢㌸摡㝡㥥㉦戴昶扣〶㥤㍥㠹昰ㄴ挲搳ㄲ愴攷〵摣慡㥤摢㡡㍤摦捦挴昹㉥愱㍤慦㤵慤愲㠵㑣戵㜵㈹敢昹〱搲㙤ㅣ㙤㍤㉦㈲摤摡搱搶㌳慥㡢愹户㕢㌹摡㝡挶㤵㌲愵㕢㍡摡㝡挶戵㌳愵㕢㌸摡㝡㕥㐲扡戹愳慤攷愵㐲㙢捦ㅢ搱改㑢〸㉦㈳扣㈲㐱㝡㕥挶慤捥㜵㕢戱攷攵㑣㌴㜲〹敤昹㌵搹㉡㕡挱搴搹㉥㘵㍤㍦㑣晡㉣㐷㕢捦㉢㐹㥦改㘸敢㜹ㄵ改㌳ㅣ㙤㍤㍦㐲晡㜴㐷㕢捦㡦㤲㍥捤搱搶昳㘳愴㑦㜵戴昵扣㕡㘸敤昹㕤㜴晡ㅥ挲晢〸ㅦ㐸㤰㥥ㅦ攷㔶昵摣㔶散昹〹㈶敡扡㠴昶扣㐵戶㡡搶㌰㔵挷愵慣攷㈷㐹搷㜶戴昵晣ㄴ改㕡㡥戶㥥㥦㈶㕤搳搱搶昳㌳愴㑦㜲戴昵晣㉣改ㄳㅤ㙤㍤慦㈵㝤㠲愳慤攷攷㠴搶㥥户愲搳㙤〸摢ㄱ㜶㐸㤰㥥㥦攷㔶搵摤㔶散昹〵㈶㡥㜱〹敤㜹㤷㙣ㄵ扤挸㔴㌵㤷戲㥥搷㤱慥敡㘸敢㜹㍤改㉡㡥戶㥥㌷㤰慥散㘸敢㜹㈳改㑡㡥戶㥥㜱㈹㔰扤㕤搱搱搶㌳㉥づ㉡㕤挱搱搶㌳㉥攱㘹捦摦愱搳敦ㄱ昶㈲晣㈰㐱㝡摥挴慤捡戹慤搸昳慢㑣㤴㜵〹敤㜹㥦㙣ㄵ扤挶㔴㤶㑢㔹捦慦㤳㉥攳㘸敢昹つ搲愵ㅤ㙤㍤扦㐹扡㤴愳慤攷户㐸㤷㜴戴昵晣㌶改ㄲ㡥戶㥥㌷㤳㡥ㅤ㙤㍤扦㈳戴昶㝣〰㥤晥㠹㜰㄰攱㉦〹搲昳扢摣慡戰摢㡡㍤扦挷㐴㈱㤷搰㥥て换㔶搱晢㑣㐵㉥㘵㍤㝦㐰扡㠰愳慤攷て㐹晦昳㤳㥤昵㔸捦晦㈶㝤搸搱搶昳ㄶ搲㝦㍢摡㝡晥て改㐳㡥戶㥥㍦㈲晤㤷愳慤攷㡦㠵搶㥥㡢㑡搱㜱㌱㠴攲〸戱〴改昹ㄳ㙥戵摦㙤挵㥥㍦㘵攲㜷㤷㄰扤㕣て㤱ㄸ㝤挶搴慦㉥㘵㍤㝦㑥晡ㄷ㐷㕢捦㕢㐹晦散㘸敢㜹ㅢ改㝤㡥戶㥥户㤳晥挹搱搶昳づ搲㍦㍡摡㝡摥㐹晡〷㐷㕢捦戸㈲愹㍤ㅦ㠹㑥换㈳ㅣ㠵㔰㐱㠲昴㡣㑢㤳晡㡥搸攳戶㘲捦戸㕣愹㠹㙦㕣㐲昴昲扦敥㐸㡣㜶㌳昵㤵㑢㔹捦㕦㤱摥敤㘸敢昹㙢搲㕦㍡摡㝡晥㠶昴㉥㐷㕢捦㝢㐸㝦攱㘸敢昹㕢搲㍢ㅤ㙤㍤㝦㐷㝡㠷愳慤攷敦㠵搶㥥㡦㐳愷挷㈳搴㐰㌸㐱㠲昴扣㤷㕢㝤收戶㘲捦㍦㌰昱愹㑢㠸㕥㉥挱㐸㡣㝥㘴敡㘳㤷戲㥥㝦㈲晤㤱愳慤攷㝤愴晦攳㘸敢昹㘷搲㕢ㅣ㙤㍤晦㐲晡摦㡥戶㥥㝦㈵晤愱愳慤攷摦㐸㝦攰㘸敢昹㜷愱戵攷晡攸戴〱㐲㐳㠴㔳㈵㐸捦晢戹搵㘶户ㄵ㝢晥㠳㠹户㕤㐲昴㜲㕤㐶㘲㜴㠰愹㌷㕤捡㝡晥㤳昴ㅢ㡥戶㥥て㤲㝥摤搱搶昳㕦愴㕦㜳戴昵㝣㠸昴慢㡥戶㥥晦㈶扤挹搱搶昳㘱搲慦㌸摡㝡晥㐷㘸敤戹〹㍡㙤㡡搰っ愱戹〴改戹㠰ㅣ㤴搴挲敢摤㔶散㌹㘲㘲㥤㑢㠸㕥㉥攴㐸㡣ち㌲昵㠲㑢㔹捦㠵㐸㍦敦㘸敢戹㌰改攷ㅣ㙤㍤ㄷ㈱扤搶搱搶㜳㔱搲捦㍡摡㝡㉥㐶晡ㄹ㐷㕢捦挵㐹㍦敤㘸敢㌹ㄶ㕡㝢㙥㡦㑥㉦㐴戸〸愱㠳〴改戹〴户㝡摣㙤挵㥥㑢㌲戱摡㈵㐴㕦㈰敥㈴㌱㉡挵搴愳㉥㘵㍤㤷㈶晤㠸愳慤攷㌲愴㔷㌹摡㝡捥㈲扤搲搱搶㜳㌶改㠷ㅤ㙤㍤㤷㈵扤挲搱搶㜳㌹搲换ㅤ慤㍤㐷㐷〸慤ㄷ㈷㜳㕣㐷㌸㌲㈳㕢㍥㈳㝢㔴㐶戶㐲㐶戶㘲㐶戶㔲㐶戶㜲㐶戶㑡㐶戶㙡㐶戶㕡㐶昶攸㑣㙣㌶㉥㈵敢扥敦㡥㍤摥〳愱㈷挲ㄵㄲ㘴摦㔷㤷戴晡晤㐱昷敡㜱摦ㅦ换挴㈲㤷㄰扤㕣戰㤲ㄸㅤ挷搴㐲㤷戲㝤㝦㍣改晢ㅤ㙤晢扥〶改〵㡥戶㝤㝦〲改昹㡥戶㝤㝦㈲改晢ㅣ㙤晢晥㈴搲昳ㅣ㙤晢扥㈶改戹㡥㌶扦搷ㄲ㕡㝢ㅥ㠰㑥〷㈲っ㐲ㄸ㉣㐱㝡慥捤慤敥㜲㕢戱攷㍡㑣捣㜶〹搱ㄷ㠸㠷㐹㡣㑥㘶敡㕦㉥㘵㍤搷㈵㝤㠷愳慤攷㝡愴㘷㌹摡㝡㍥㠵昴敤㡥戶㥥敢㤳扥捤搱搶㜳〳搲户㍡摡㝡㙥㐸㝡愶愳慤攷㔳㠵挶挵户㜸ㅣ㍡ㅤ㡦㌰〱㘱㈲慡㍦㡤摢摣攸戶㘱挷愷㌳㜱㠳㑢㠸㕡慥㌱㘱㥢㌳㤸扡捥愵慣攳㌳㐹㕦敢㘸敢昸㉣搲搳ㅤ㙤ㅤ㥦㑤㝡㥡愳慤攳㜳㐸㑦㜵戴㜵摣㠸昴ㄴ㐷㕢挷攷㤲㥥散㘸敢戸戱搰扡㤷㙦㐴㥦㌷㈱摣㡣㌰㐳㠲散攵㈶摣㙡㥣摢㡡㍤攳慡扣㕡㝥慣㑢㠸㕥慥㌱㐹㡣㥡㌱㌵摡愵慣攷收愴㐷㌹摡㝡㙥㐱㝡愴愳慤攷㤶愴㐷㌸摡㝡㙥㐵㝡戸愳慤攷搶愴㠷㌹摡㝡㙥㐳㝡愸愳慤攷戶㐲㙢捦㜷愱搳扢ㄱ敥㐱㤸㈳㐱㝡㍥㡦㕢つ㜰㕢戱攷昳㤹戸挶㈵㐴㉦搷㤸㈴㐶敤㤸敡敦㔲搶昳〵愴晢㌹摡㝡㙥㑦扡慦愳慤攷ぢ㐹㕦攵㘸敢昹㈲搲㝤ㅣ㙤㍤㜷㈰摤摢搱搶昳挵愴㝢㌹摡㝡敥㈸戴昶晣㈰㍡㕤㡣昰㄰挲ㄲ〹搲㜳㈷㙥搵摤㙤挵㥥㍢㌳㜱戹㑢㠸㕥慥㌱㐹㡣扡㌰搵捤愵慣攷㑢㐸㜷㜵戴昵㝣㈹改㑢ㅤ㙤㍤㜷㈵㝤㠹愳慤攷㙥愴扢㌸摡㝡扥㡣㜴㘷㐷㕢捦㤷㤳敥攴㘸敢戹扢搰摡昳㙡㜴晡㌸挲ㄳ〸㙢㈴㐸捦㍤戸搵㠵㙥㉢昶摣㤳㠹昶㉥㈱㝡戹挶㈴㌱扡㠲愹㜶㉥㘵㍤攳换〸㝤㌷㥣敦㘸敢戹ㄷ改昳ㅣ㙤㍤昷㈶摤搶搱搶㜳ㅦ搲㙤ㅣ㙤㍤㕦㐵扡戵愳慤攷扥愴㕢㌹摡㝡敥㈷戴ㅥ挱搶愱搳昵〸ㅢ㄰㌶愲晡晥摣愶愹摢㠶ㅤ㕦捤㐴ㄳ㤷㄰戵㍢㠲㕤挳搴戹㉥㘵ㅤて㈰摤挸搱搶昱㐰搲攷㌸摡㍡ㅥ㐴晡㙣㐷㕢挷㠳㐹㥦攵㘸敢㜸〸改㌳ㅤ㙤ㅤて㈵㝤㠶愳慤攳㘱㐲敢㕥㝥ㅢ㝤㙥㐶㜸〷攱㕤〹戲㤷㠷㜳慢〶㙥㉢昶㍣㠲㠹晡㉥㈱㝡戹挲㈴㌱ㅡ挹㔴㍤㤷戲㥥㐷㤱慥敢㘸敢㜹㌴改㤳ㅤ㙤㍤㡦㈱㕤挷搱搶昳㔸搲戵ㅤ㙤㍤㡦㈳㕤换搱搶昳㜸搲㌵ㅤ㙤㍤昳㜴慣挸㐴挹搷〸晦戵昴ぢ㝢㡦ㅣ搴㙦㘴晢〱㐳昱扦㥣晥晦晦昳敥㥦㘲ㄷ捡㑦ㄴ晢㤱挲㘸㤲扣㑣㜸愹攲捦戰㝢㔵攱㐷ち愳挹㔴㝣㉥㡡㠲慡昰㈳㠵搱ㄴ㉡戶㡡〲㠶㠸㘲㍦㔲ㄸ㑤ㄷ㠵摥愵扤つ慢捣愰㝥扢㈰晣㐴戱ㅦ㈹㡣㙥愱㘲〷昴慡昰㈳慢㙡㈶ㄵ㍢㐵㘱㔵昹㤱㔵㜵㉢ㄵ㕦㠸挲慡昲㈳慢㙡㤶㈸戴慡㕤㔸㘵づ昵㕦ち搲㌲㘲㍦㔲ㄸ摤㑢挵㙥攸㠵㡢㘲㍦戲慡收㔲昱㤵㈸慣㉡㍦戲慡收㔱昱戵㈸慣㉡㍦戲慡ㄶ㠸㐲慢晡〶慢㉣愱㝥㡦㈰㉤㈳昶㈳㠵搱㔲㉡扥㠵㕥㌸㜹搶㥡㈳慢㙡ㄹㄵ摦〹㙦㔵昹㤱㔵戵㥣㡡敦㐵㘱㔵昹㤱㔵戵㔲ㄴ㕡搵㕥捣扤㠶晡ㅦ〴㘹ㄹ戱ㅦ㈹㡣㥥愴攲㐷攸㠵㡢㘲㍦戲慡㥥愲攲㈷㔱㔸㔵㝥㘴㔵㍤㑤挵㍥㔱㔸㔵㝥㘴㔵慤ㄵ㠵㔶昵㌳㔶搹㐸晤㉦㠲戴㡣搸㡦ㄴ㐶㉦㔱昱㉢昴挲挹㌳搴ㅣ㔹㔵㉦㔳昱㥢昰㔶㤵ㅦ㔹㔵慦㔰昱扢㈸慣㉡㍦戲慡㕥ㄳ㠵㔶戵ㅦ㜳扦㑢晤ㅦ㠲戴㡣搸㡦ㄴ㐶敦㔱㜱〰㝡攱愲搸㡦慣慡昷愹昸㔳ㄴ㔶㤵ㅦ㔹㔵ㅦ㔰㜱㔰ㄴ㔶㤵ㅦ㔹㔵㕢㐴愱㔵晤㠵㔵戶㔲㝦㐸㤰㤶ㄱ晢㤱挲㘸ㅢㄵ㝦㐳㉦㕣ㄴ晢㤱㔵戵㥤㡡挳愲戰慡晣挸慡挲ㄵ㝡㍤扡晣㈳ち慢捡㡦慣慡㕤愲搰慡ち挸慦㡣攸㍢敡㈳晣〲搱㌵晤㐸㘱昴㍤ㄵ〵愱㔷㠵ㅦ㔹㔵㝢愹㈸㈴ち慢捡㡦慣慡ㅦ愸㈸㉣ち慢捡㡦慣慡㝤愲搰慡㡡㘰㤵〳搴ㄷㄵ愴㘵挴㝥愴㌰晡㤳㡡㘲搰ぢㄷ挵㝥㘴㔵ㅤ愴愲戸㈸慣㉡㍦戲慡晥愲㈲ㄶ㠵㔵攵㐷㔶搵㘱㔱㘸㔵㈵戰ち㉥ㄸ敢㙢㕢㔲㤰㤶ㄱ晢㤱挲〸㔷㤳㔵㔱ち㝡攱愲搸㡦慣慡攲㔴㤴ㄶ㠵㔵攵㐷㔶ㄵ慥㐳敢ㅣ㘵㐴㘱㔵昹㤱㔵㔵㑡ㄴ㕡㔵ㄶ㔶挱㈵㕤搵㘷ぢ搲㌲㘲㍦㔲ㄸ㤵愷愲㉣昴挲㐵戱ㅦ㔹㔵戸ㄸ慣㜳㤴ㄳ㠵㔵攵㐷㔶ㄵ慥ㄴ慢攲〸㔱㔸㔵㝥㘴㔵㔵ㄶ㠵㔶㜵㈴㔶挱㐵㔷搵㤷ㄷ愴㘵挴㝥愴㌰挲ㄵ㔹㔵ㅣ〵扤㜰㔱散㐷㔶㔵つ㉡㉡㠸挲慡昲㈳慢ち搷㜲㜵㡥㡡愲戰慡晣挸慡慡㈹ち慤慡ㄲ㔶挱㘵㔱搵㔷ㄶ愴㘵挴㝥愴㌰挲㌵㔳㔵㔴㠱㕥戸㈸昶㈳慢慡㈱ㄵ㔵㐵㘱㔵昹㤱㔵㠵慢慤㍡㐷㌵㔱㔸㔵㝥㘴㔵攱捡慡㔶㜵㌴㔶㘹㐲晤㌱㠲戴㡣搸㡦ㄴ㐶㑤愹愸づ扤㜰㔱散㐷㔶ㄵ㉥㜹敡㥡挷㡡挲慡昲㈳慢慡㌹ㄵ挷㠹挲慡昲㈳慢慡㤵㈸戴慡攳戱㑡㝢敡㙢〸搲㌲㘲㍦㔲ㄸ攱扡愳慥㜹〲昴挲㐵戱ㅦ㔹㔵戸㈸愹㡡ㄳ㐵㘱㔵昹㤱㔵搵㠱㡡㤳㐴㘱㔵昹㤱㔵搵㐹ㄴ㕡㔵㑤慣㠲㡢㕥㍡㘳㉤㐱㕡㐶散㐷ち愳ㅥ㔴搴㠶㕥戸㈸昶㈳慢慡㈷ㄵ㜵㐴㘱㔵昹㤱㔵㜵〵ㄵ㈷㡢挲慡昲㈳慢慡户㈸戴慡扡㔸〵㤷愵戴慡㝡㠲戴㡣搸㡦ㄴ㐶戸㘶愵㡡㔳愰ㄷ㉥㡡晤挸慡ㅡ㐴㐵㝤㔱㔸㔵㝥㘴㔵つ愶愲㠱㈸慣㉡㍦戲慡㠶㠹㐲慢㙡㠸㔵㜰攱㐸搷㍣㔵㤰㤶ㄱ晢㤱挲〸㔷㤵㔴㜱ㅡ昴挲㐵戱ㅦ㔹㔵ㄳ愸㌸㕤ㄴ㔶㤵ㅦ㔹㔵ㄳ愹㌸㐳ㄴ㔶㤵ㅦ㔹㔵㔳㐴愱㔵㥤㠹㔵㜰㜱㐷搷㍣㑢㤰㤶ㄱ晢㤱挲〸㔷㝥㔴㜱㌶昴挲㐵戱ㅦ㔹㔵戸㉣愴㡡㜳㐴㘱㔵昹㤱㔵㌵㠳㡡㐶愲戰慡晣挸慡扡㔵ㄴ㕡搵戹㔸〵㤷㕦㜴挶挶㠲戴㡣搸㡦ㄴ㐶戸㌶愳㡡㈶搰ぢㄷ挵㝥㘴㔵摤㐳㐵㔳㔱㔸㔵㝥㘴㔵攱慡㡥捥搱㑣ㄴ㔶㤵ㅦ㔹㔵昳㐴愱㔵㌵挷㉡て㔲摦㐲㤰㤶ㄱ晢㤱挲〸㔷㑦㜴挶㤶搰ぢㄷ挵㝥㘴㔵攱搲㡡㉡㕡㠹挲慡昲㈳慢㙡〹ㄵ慤㐵㘱㔵昹㤱㔵㠵㙢㉣㕡㔵ㅢ慣戲㥡晡戶㠲戴㡣搸㡦ㄴ㐶戸扥愱㙢㥥〷扤㜰㔱散㐷㔶ㄵ㉥㝥愸攲㝣㔱㔸㔵㝥㘴㔵慤愱愲㥤㈸慣㉡㍦戲慡㥥ㄶ㠵㔶㜵〱㔶㔹㐷㝤㝢㐱㕡㐶散㐷ち愳昵㔴㕣〸扤㜰㔱散㐷㔶搵〶㉡㉥ㄲ㠵㔵攵㐷㔶ㄵ慥㕤㘸摤ㅤ㐴㘱㔵昹㤱㔵昵㌶ㄵㄷ晢㍡晣挸敡搸㑣㐵㐷㕦㠷ㅦ㔹ㅤ戸㘸愰慢㜴昲㜵昸㤱搵㠱㉢ち慡攸散敢昰㈳慢〳㔷て昴搵改㠲㔵㍥ㄵ愴昷愵㕦〲昴ㄹ搱愵㐰昸㜰愹戹慥㐰昸㈰愹愸ㅢ搰㌶㐱愸㈹慥㠵扦捤攴㝥愲敤搴㕣づ捤づ愲敥㐰昸㔰愸摢昷〰挲〷㐰㐵㍤㠱昴㘳㥦㑣㤲㜳㌶㝣攸㔳捤㤵搰攰〳㥥愲㕥㐰昸㌰愷愸㌷㄰㍥戸㈹敡〳愴ㅦ搷搲㘶挳㠷㌵搵昴㠵〶ㅦ捣ㄴ昵〳挲㠷㌰㐵晤㠱昰㠱㑢搱搵㐰㝢〵愵㜷㡡て㔹慡ㄹ〰つ㍥㔰㈹ㅡ〸㠴て㑦㡡〶〱攱㠳㤲愲挱㐰晡昱㈸慤㌶㝣㌸㔲捤㔰㘸昰㐱㐸搱㌰㈰㝣攸㔱㌴ㅣ〸ㅦ㜰ㄴ㡤〰搲㡦㌵㘹戳攱㐳㡤㙡㐶㐱㠳て㌰㡡㐶〳攱挳㡡愲㌱㐰昸㘰愲㘸㉣㤰㝥ㅣ㐹㥢つㅦ㐶㔴㌳ㅥ㥡扦㠹㈶〰ㅤ㈶㥡〸㠴てㄴ慡㥣〴㔴㐰㐳敡㍥㡤㠴㔵捤ㄴ愴ぢㄲ㑤〵挲㠷〳捤㑤〳㉡㑣㌴ㅤ愸〸㐲㕡㙤㐵愹戹づ改㘲㐴搷〳攱愴㕥㘷扢〱㈸㈶扡ㄱ愸〴㐲摡㙣㈵愹戹ㄹ改㔲㐴㌳㠰㜰㌲慥戳摤〲㔴㠶㘸㈶㔰ㄶ㐲摡㙣搹搴摣㠶㜴㔹愲摢㠱㜰ㄲ慤戳捤〲㍡㠲攸づ愰㈳ㄱ搲㘶㉢㑦捤㥤㐸ㅦ㐵㌴ㅢ〸㈷扦㍡摢㕤㐰ㄵ㠹敥〶搲搳摢戴搹㉡㔳㌳〷㥡㉡㐴昷〲攱愴㔵㘷㥢ぢ㔴㡤㘸ㅥ㤰㥥㤶愶捤㜶っ㌵昳愱愹㑥戴〰〸㈷㥢㍡摢晤㐰挷ㄱ㉤〴㍡ㅥ㈱㙤戶ㅡ搴㉣㐲晡〴愲〷㠱㜰㤲愸戳㉤〶㍡㠹攸㈱愰㥡〸㘹戳搵愲㘶㈹搲戵㠹㤶〱攱攴㑥㘷㕢づ㜴㌲搱ち愰扡〸挹戳改攱戵ㅥ㌵㉢㤱㍥㠵㘸ㄵ㔰㝤愲㐷㠰ㅡ㄰㍤ち搴㄰㈱㜹㌶ㄹ换晦捥㐵捤㙡愴㑦㈳㝡ㅣ〸㈷㔳㕡摢ㄳ㐰㘷㄰慤〱搲搳㈵捣昶愴㈰晣攸㥦挷㍢㡢㥡愷愰挱㠹㤱㙥晦㌴㄰㑥㠲ㄴ㍤〳搴㠸攸㔹㈰㍤捤㤱㐹㜲ㅥ㝢ㅢ㔳昳ㅣ㌴㌸愱搱敤㥦〷挲挹㡢愲ㄷ㠰㥡ㄱ扤〸搴ㅣ㈱㙤戶ㄶ搴慣㐷扡㈵搱〶愰㔶㐴ㅢ㠱㕡ㄳ扤〴搴〶㈱㙤戶戶搴扣㠲昴㜹㐴㥢㠰捥㈷㝡ㄵ愸ㅤ搱㙢㐰ㄷ㈰愴捤搶㥥㥡㌷㤰扥㤰攸㑤愰㡢㠸摥〲敡㐰昴㌶搰挵㐴㥢㠱㍡ㄲ扤〳搴㠹攸㕤愰捥㐴敦〱㜵㐱㐸慢攲ㄲ戲扣㙣㉥㡡〲搱愵ㄹ搹慥ㄹ搹㙥㘴㍦㜴〳㉣ㄲ㕤㑥㌶挷扣摤㌳戲㍤㌲戲㍤挹㙥㜱〳㥤昷㑡戲㌹收敤㤵㤱敤㥤㤱敤㐳昶㈳㌷搰㜹晢㤲捤㌱㙦扦㡣㙣晦㡣散搵㘴㍦㜱〳㥤㜷〰搹ㅣ昳づ捣挸づ捡挸づ㈶晢㤹ㅢ攸扣㐳挹收㤸㜷㔸㐶㜶㜸㐶㜶〴搹慤㙥愰昳㡥㈲㥢㘳摥搱ㄹ搹㌱ㄹ搹戱㘴户扢㠱捥㍢㥥㙣㡥㜹㈷㘴㘴㈷㘶㘴㈷㤱摤改〶㍡敦ㄴ戲㌹收㥤㥡㤱㥤㤶㤱㥤㑥㜶㤷ㅢ攸扣搷㤱捤㌱敦昵ㄹ搹ㅢ㌲戲㌷㤲摤敤〶㍡敦捤㘴㜳捣㍢㈳㈳㝢㑢㐶㜶㈶搹慦摤㐰攷扤㡤㙣㡥㜹㙦捦挸捥捡挸摥㐱㜶㡦ㅢ攸扣㜷㤲捤㌱敦散㡣散㕤ㄹ搹扢挹㝥攷〶㍡敦ㅣ戲㌹收搵ㄳ〱ㅣ愳㜲戰㜳㌳㙡昵挴〰摡扤挹昳捥捦愸㕤㤰㤱搵㔳㠳戴搵ㄶ㔲晢㘳昲扣㡢挸收愸㑣㑦づ搲㘶㔸㥣㔱慢㈷ぢ搰敥㑢㥥㜷㘹㐶敤戲㡣慣㥥㉥愴慤戶㠲摡㕦㤲攷㕤㐹㌶㐷扤㝡挲㤰㌶挳㈳ㄹ戵㝡〲〱敤㙦挹昳慥愶㤶攷〰愲㈸㄰改愹〳戴㌹㔸㍤㠵㐸㘳搷㜰㠶晤㐹昳㘶㜳挳攸㈹愶㜳ㄴ慥㘷ㄳ㤸㉡〷晢㑣㐶慤㥥㕤㐰㝢㈰㘹㠱㐸捦㈷搲㘶搰昳㡡㌴㔶捦㉦搲㔸㍤捦〰㝢㌰㜹㕥㍤戳㐸搳敡ㄹ㐶ㅡ扢㌱㘳扤㝡挶〱敤愱攴㜹昵ㅣ㈳㙤〶㍤搷㐸㘳昵㥣㈳㡤搵㜳て戰㠷㤳攷搵戳つ戰㝣挵㘵㕣㈰搲戳㡥㌴昶㉤搶㥢㐳慢㘷㈱搰ㄶ㈸㈷㕢㘲㙢晣摢㑣㙤㡥㍤愴㘷㈵搰收㘰昵散㈴㡤搵戳ㄴ戰〵㤳收捤挶㔹㠵摥戴㔱㐸搸搲㠵戲户㄰ㄷ㌶晣ㄱ㜱ㄱ挳昸敤慢晡愲㠶昱㕢㔳㜱㌱挳昸㙤愷戸戸攱敤挴戱㘱晣㜶搱㝣〹挳昸慤愰戸愴㘱ㅣ捤ㄵ㤷㌲㡣愳戰攲搲㠶㜱昴㔴㕣挶㌰㡥㝡㡡戳っ攳㘸愵㌸摢㌰㡥㌲㡡换ㅡ挶搱㐱㜱㌹挳㜸㔷㉢㍥挲㌰摥㡤㡡㡦㌴㡣㜷㤱攲昲㠶㘱㝡挵㐷ㄹ㠶㔹ㄵ㔷㌰っ㤳㈹慥㘸ㄸ收㔰㕣挹㌰㜶慡攲捡㠶戱㌳ㄴ㔷㔱㕣〴扢㈱㤷扢㉡㍡㡦敥摢慡摦㔸晣㑦昴昸㡢搴愵㠷戴ㅣ㌳㙡昴戰㈱㤷昶ㅥ㍣愶摦愸㈲㐳㤴㑦晣㑦昷㐵㠷攸㝦㙤㕦づ㜴㥤ㅣ搲ㄲ㐶㈱㘶搹戰昵搰㌱㌶㑤㐹㤷扡㘶搸戸愱㤵㕡づㅢ㌲扣昷挸摥㝤〶昷㐳扥㑥㘲敡昲愹ㄹ㕤愹㤸㜴㠲㝦昲㘷扣㡦づ摦ㄹ㠲〵慡㠹愶㜸昴扦愹㡡㐷㔰挷㔵攵㤵㈹㘱ㄷ改ㄲ㐳扢㍡〶慦攲㠵换㑤〳晦收愵㠱愷昳搲挰攷㜹㘹攰晤扣㌴㜸㍦攴愵挱㝢㈴㉦つ摥㌷㜹㘹昰㕥捡㑢㠳昷㔷㕥ㅡ扣攷昲搲攰㝤㤸㤷〶敦捤扣㌴㜸扦收愵挱㝢㌸㉦つ摥搷㜹㘹昰㕥捦㑢㠳昷扦㙡慡挹挰昹㌰㌱㌴ㅦ攲㤸㤰搷㍣㌸㑥攴愵挱戱㈳㉦つ㡥㈷㜹㘹㜰㡣㔱㑤愲搰㌸㌱戴㥡㜱摣挹㘳㥥㉣扣摦昰㕢〸㝦㡤㕦㝥昶㌵捤挲㉣㌹㤸㤲晦〵㐸ㄷ戰挱</t>
  </si>
  <si>
    <t>Gráficos de Sensibilidade</t>
  </si>
  <si>
    <t>Planilha: [Apêndice B - SMC no Oracle Crystal Ball.xlsx]Memória 2 - NE-BA</t>
  </si>
  <si>
    <t>Planilha: [Apêndice B - SMC no Oracle Crystal Ball.xlsx]Hierarquização</t>
  </si>
  <si>
    <t>Previsão: CUSTO TOTAL SEM GEE / (R$ x 10³) · C1 (C11) (continuação)</t>
  </si>
  <si>
    <t>O intervalo inteiro  de 34,68 a 64,44</t>
  </si>
  <si>
    <t>Previsão: CUSTO TOTAL SEM GEE / (R$ x 10³) · C1 (C11)</t>
  </si>
  <si>
    <t>O intervalo inteiro  de 26,27 a 54,44</t>
  </si>
  <si>
    <t>O intervalo inteiro  de 9,58 a 39,85</t>
  </si>
  <si>
    <t>Previsão: CUSTO TOTAL SEM GEE / (R$ x 10³) ·  C1 (C8) (continuação)</t>
  </si>
  <si>
    <t>O intervalo inteiro  de 9,81 a 40,59</t>
  </si>
  <si>
    <t>Previsão: CUSTO TOTAL SEM GEE / (R$ x 10³) ·  C1 (C8)</t>
  </si>
  <si>
    <t>O intervalo inteiro  de 16,96 a 47,52</t>
  </si>
  <si>
    <t>O intervalo inteiro  de 41,29 a 74,01</t>
  </si>
  <si>
    <t>O intervalo inteiro  de 9,06 a 37,96</t>
  </si>
  <si>
    <t>O intervalo inteiro  de 9,24 a 38,73</t>
  </si>
  <si>
    <t>O intervalo inteiro  de 16,29 a 45,39</t>
  </si>
  <si>
    <t>Previsão: CUSTO TOTAL SEM GEE / (R$ x 10³) - C2 (D11) (continuação)</t>
  </si>
  <si>
    <t>O intervalo inteiro  de 34,68 a 64,62</t>
  </si>
  <si>
    <t>Previsão: CUSTO TOTAL SEM GEE / (R$ x 10³) - C2 (D11)</t>
  </si>
  <si>
    <t>O intervalo inteiro  de 26,27 a 54,71</t>
  </si>
  <si>
    <t>O intervalo inteiro  de 42,36 a 75,20</t>
  </si>
  <si>
    <t>O intervalo inteiro  de 9,14 a 38,04</t>
  </si>
  <si>
    <t>O intervalo inteiro  de 9,32 a 38,81</t>
  </si>
  <si>
    <t>O intervalo inteiro  de 16,36 a 45,46</t>
  </si>
  <si>
    <t>Previsão: CUSTO TOTAL COM GEE / (R$ x 10³) - C2 (F11) (continuação)</t>
  </si>
  <si>
    <t>O intervalo inteiro  de 35,33 a 65,25</t>
  </si>
  <si>
    <t>Previsão: CUSTO TOTAL COM GEE / (R$ x 10³) - C2 (F11)</t>
  </si>
  <si>
    <t>O intervalo inteiro  de 26,68 a 55,09</t>
  </si>
  <si>
    <t>O intervalo inteiro  de 9,66 a 39,93</t>
  </si>
  <si>
    <t>O intervalo inteiro  de 9,88 a 40,67</t>
  </si>
  <si>
    <t>Previsão: CUSTO TOTAL COM GEE / (R$ x 10³) - C1 (E11) (continuação)</t>
  </si>
  <si>
    <t>O intervalo inteiro  de 35,33 a 65,07</t>
  </si>
  <si>
    <t>Previsão: CUSTO TOTAL COM GEE / (R$ x 10³) - C1 (E11)</t>
  </si>
  <si>
    <t>O intervalo inteiro  de 26,68 a 54,82</t>
  </si>
  <si>
    <t>O intervalo inteiro  de 17,02 a 47,58</t>
  </si>
  <si>
    <t>O intervalo inteiro  de 0,10 a 0,44</t>
  </si>
  <si>
    <t>O intervalo inteiro  de 0,11 a 0,45</t>
  </si>
  <si>
    <t>O intervalo inteiro  de 0,19 a 0,53</t>
  </si>
  <si>
    <t>Previsão: CUSTO DO BANHO SEM GEE  / (R$/banho) · C2 (H10) (continuação)</t>
  </si>
  <si>
    <t>O intervalo inteiro  de 0,30 a 0,63</t>
  </si>
  <si>
    <t>Previsão: CUSTO DO BANHO SEM GEE  / (R$/banho) · C2 (H10)</t>
  </si>
  <si>
    <t>O intervalo inteiro  de 0,48 a 0,86</t>
  </si>
  <si>
    <t>Previsão: CUSTO DO BANHO SEM GEE  / (R$/banho) · C1 (H11) (continuação)</t>
  </si>
  <si>
    <t>O intervalo inteiro  de 0,40 a 0,75</t>
  </si>
  <si>
    <t>Previsão: CUSTO DO BANHO SEM GEE  / (R$/banho) · C1 (H11)</t>
  </si>
  <si>
    <t>O intervalo inteiro  de 0,11 a 0,46</t>
  </si>
  <si>
    <t>O intervalo inteiro  de 0,11 a 0,47</t>
  </si>
  <si>
    <t>O intervalo inteiro  de 0,20 a 0,55</t>
  </si>
  <si>
    <t>Previsão: CUSTO DO BANHO SEM GEE  / (R$/banho) · C1 (G11) (continuação)</t>
  </si>
  <si>
    <t>Previsão: CUSTO DO BANHO SEM GEE  / (R$/banho) · C1 (G11)</t>
  </si>
  <si>
    <t>O intervalo inteiro  de 0,11 a 0,44</t>
  </si>
  <si>
    <t>Previsão: CUSTO DO BANHO COM GEE / (R$/banho) · C2 (J11) (continuação)</t>
  </si>
  <si>
    <t>O intervalo inteiro  de 0,41 a 0,76</t>
  </si>
  <si>
    <t>Previsão: CUSTO DO BANHO COM GEE / (R$/banho) · C2 (J11)</t>
  </si>
  <si>
    <t>O intervalo inteiro  de 0,31 a 0,64</t>
  </si>
  <si>
    <t>O intervalo inteiro  de 0,49 a 0,87</t>
  </si>
  <si>
    <t>Previsão: CUSTO DO BANHO COM GEE / (R$/banho) · C1 (I11) (continuação)</t>
  </si>
  <si>
    <t>O intervalo inteiro  de 0,41 a 0,75</t>
  </si>
  <si>
    <t>Previsão: CUSTO DO BANHO COM GEE / (R$/banho) · C1 (I11)</t>
  </si>
  <si>
    <t>O intervalo inteiro  de 0,31 a 0,63</t>
  </si>
  <si>
    <t>Planilha: [Apêndice B - SMC no Oracle Crystal Ball.xlsx]Saída</t>
  </si>
  <si>
    <t>O intervalo inteiro  de 17% a 86%</t>
  </si>
  <si>
    <t>O intervalo inteiro  de 21% a 86%</t>
  </si>
  <si>
    <t>O caso base é 50%</t>
  </si>
  <si>
    <t>O intervalo inteiro  de 3% a 74%</t>
  </si>
  <si>
    <t>Previsão: EEI C2 SEM GEE (AE11) (continuação)</t>
  </si>
  <si>
    <t>O intervalo inteiro  de -37% a 47%</t>
  </si>
  <si>
    <t>Previsão: EEI C2 SEM GEE (AE11)</t>
  </si>
  <si>
    <t>O intervalo inteiro  de -22% a 58%</t>
  </si>
  <si>
    <t>O intervalo inteiro  de 19% a 86%</t>
  </si>
  <si>
    <t>O intervalo inteiro  de 23% a 87%</t>
  </si>
  <si>
    <t>O caso base é 51%</t>
  </si>
  <si>
    <t>O intervalo inteiro  de 5% a 74%</t>
  </si>
  <si>
    <t>Previsão: EEI C2 COM GEE (AG11) (continuação)</t>
  </si>
  <si>
    <t>O intervalo inteiro  de -35% a 47%</t>
  </si>
  <si>
    <t>Previsão: EEI C2 COM GEE (AG11)</t>
  </si>
  <si>
    <t>O intervalo inteiro  de -20% a 58%</t>
  </si>
  <si>
    <t>O intervalo inteiro  de 9% a 85%</t>
  </si>
  <si>
    <t>O intervalo inteiro  de 16% a 85%</t>
  </si>
  <si>
    <t>O caso base é 47%</t>
  </si>
  <si>
    <t>O intervalo inteiro  de -1% a 72%</t>
  </si>
  <si>
    <t>Previsão: EEI C1 SEM GEE (AD11) (continuação)</t>
  </si>
  <si>
    <t>Previsão: EEI C1 SEM GEE (AD11)</t>
  </si>
  <si>
    <t>O intervalo inteiro  de 11% a 85%</t>
  </si>
  <si>
    <t>O intervalo inteiro  de 18% a 86%</t>
  </si>
  <si>
    <t>Previsão: EEI C1 COM GEE (AF11) (continuação)</t>
  </si>
  <si>
    <t>Previsão: EEI C1 COM GEE (AF11)</t>
  </si>
  <si>
    <t>O caso base é 48%</t>
  </si>
  <si>
    <t>O intervalo inteiro  de 1% a 72%</t>
  </si>
  <si>
    <t>Simulação interrompida em05/06/2018 em 16:36</t>
  </si>
  <si>
    <t>Simulação iniciada em05/06/2018 em 16:01</t>
  </si>
  <si>
    <t>Tempo total de execução (/s)</t>
  </si>
  <si>
    <t>Números aleatórios por s</t>
  </si>
  <si>
    <t>ASHP</t>
  </si>
  <si>
    <t>ASBC PVC</t>
  </si>
  <si>
    <t>ASBC PP</t>
  </si>
  <si>
    <t>Pressuposto: Quantidade de Pessoas</t>
  </si>
  <si>
    <t>Pressuposto: Quantidade de Banhos</t>
  </si>
  <si>
    <t>Consumo Mensal de Água Útil</t>
  </si>
  <si>
    <t>OBS: Este presuposto é invariável para todos os sistemas de aquecimento.</t>
  </si>
  <si>
    <t>OBS: Este presuposto é invariável para todos os sistemas de aquecimento, exceto para o ChE</t>
  </si>
  <si>
    <t>FIM DO RELATÓRIO</t>
  </si>
  <si>
    <t>51,8(4)</t>
  </si>
  <si>
    <t>53,0(4)</t>
  </si>
  <si>
    <t>0,60(0,04)</t>
  </si>
  <si>
    <t>0,61(0,04)</t>
  </si>
  <si>
    <t>27,7(4)</t>
  </si>
  <si>
    <t>25,9(4)</t>
  </si>
  <si>
    <t>27,8(4)</t>
  </si>
  <si>
    <t>26,0(4)</t>
  </si>
  <si>
    <t>0,32(0,04)</t>
  </si>
  <si>
    <t>0,30(0,04)</t>
  </si>
  <si>
    <t>19,1(3)</t>
  </si>
  <si>
    <t>17,5(3)</t>
  </si>
  <si>
    <t>19,2(3)</t>
  </si>
  <si>
    <t>17,6(3)</t>
  </si>
  <si>
    <t>0,22(0,04)</t>
  </si>
  <si>
    <t>0,2(0,04)</t>
  </si>
  <si>
    <t>0,20(0,04)</t>
  </si>
  <si>
    <t>19,5(3)</t>
  </si>
  <si>
    <t>17,7(3)</t>
  </si>
  <si>
    <t>0,23(0,04)</t>
  </si>
  <si>
    <t>0,21(0,04)</t>
  </si>
  <si>
    <t>35,6(3)</t>
  </si>
  <si>
    <t>36,0(3)</t>
  </si>
  <si>
    <t>0,41(0,04)</t>
  </si>
  <si>
    <t>0,42(0,04)</t>
  </si>
  <si>
    <t>43,6(3)</t>
  </si>
  <si>
    <t>44,2(3)</t>
  </si>
  <si>
    <t>0,50(0,04)</t>
  </si>
  <si>
    <t>0,51(0,04)</t>
  </si>
  <si>
    <t>Referência para cálculo do EEI</t>
  </si>
  <si>
    <t>+ 47(8)%</t>
  </si>
  <si>
    <t>+ 50(8)%</t>
  </si>
  <si>
    <t>+ 48(8)%</t>
  </si>
  <si>
    <t>+ 51(7)%</t>
  </si>
  <si>
    <t>+ 63(7)%</t>
  </si>
  <si>
    <t>+ 66(7)%</t>
  </si>
  <si>
    <t>+ 64(7)%</t>
  </si>
  <si>
    <t>+ 67(7)%</t>
  </si>
  <si>
    <t>+ 62(7)%</t>
  </si>
  <si>
    <t>+ 31(8)%</t>
  </si>
  <si>
    <t>+ 32(8)%</t>
  </si>
  <si>
    <t>+ 16(9)%</t>
  </si>
  <si>
    <t>+ 17(9)%</t>
  </si>
  <si>
    <t xml:space="preserve">EEI* [(Nmáx - Nn)/(Nmáx)], n máx = 1. </t>
  </si>
  <si>
    <t>* O EEI é calculado tendo como referência o chuveiro com resistência elétrica, do que os valores informados indicam que todas as rotas são mais (+) econômico-ecoeficientes que a referência. Os valores entre parênteses à direita das grandezas são as incertezas-padrão.</t>
  </si>
  <si>
    <t>APÊNDICE B - Programação no Oracle® Crystal Ball das SMC dos Seis Sistemas Analisados. Elemento pós-textual integrante da dissertação de mestrado de Rilton Gonçalo Bonfim Primo, intitulada “Economia e eco-eficiência de sistemas de aquecimento de água para conjuntos verticais na Zona Intertropical: revisão da literatura de experimentos e estimações para o nordeste do Brasil”, defendida e aprovada em 16 de abril de 2018 no Programa de Pós-Graduação em Engenharia Industrial da Escola Politécnica da Universidade Federal da Bahia, como requisito parcial de conclusão do Mestrado Acadêmico em Engenharia Industrial - Desenvolvimento Sustentável de Processos e Produtos. Orientador 1: Prof. Dr. Ricardo de Araújo Kalid. Orientador 2: Prof. Dr. Marcelo de Santana Silva.</t>
  </si>
  <si>
    <t xml:space="preserve">Obs.: O sistema de aquecimento a que cada seção deste relatório corresponde está na descrição inferior do gráfico da distribuição e/ou sob a descrição da "Previsão". </t>
  </si>
  <si>
    <r>
      <rPr>
        <b/>
        <sz val="8"/>
        <color theme="1"/>
        <rFont val="Times New Roman"/>
        <family val="1"/>
      </rPr>
      <t xml:space="preserve">APÊNDICE B </t>
    </r>
    <r>
      <rPr>
        <sz val="8"/>
        <color theme="1"/>
        <rFont val="Times New Roman"/>
        <family val="1"/>
      </rPr>
      <t>- Programação no Oracle® Crystal Ball das SMC dos Seis Sistemas Analisados. Elemento pós-textual integrante da dissertação de mestrado de Rilton Gonçalo Bonfim Primo, intitulada “Economia e eco-eficiência de sistemas de aquecimento de água para conjuntos verticais na Zona Intertropical: revisão da literatura de experimentos e estimações para o nordeste do Brasil”, defendida e aprovada em 16 de abril de 2018 no Programa de Pós-Graduação em Engenharia Industrial da Escola Politécnica da Universidade Federal da Bahia, como requisito parcial de conclusão do Mestrado Acadêmico em Engenharia Industrial - Desenvolvimento Sustentável de Processos e Produtos. Orientador 1: Prof. Dr. Ricardo de Araújo Kalid. Orientador 2: Prof. Dr. Marcelo de Santana Silva.</t>
    </r>
  </si>
  <si>
    <r>
      <rPr>
        <b/>
        <sz val="9"/>
        <color theme="1"/>
        <rFont val="Times New Roman"/>
        <family val="1"/>
      </rPr>
      <t xml:space="preserve">APÊNDICE B - </t>
    </r>
    <r>
      <rPr>
        <sz val="9"/>
        <color theme="1"/>
        <rFont val="Times New Roman"/>
        <family val="1"/>
      </rPr>
      <t>Programação no Oracle® Crystal Ball das SMC dos Seis Sistemas Analisados. Elemento pós-textual integrante da dissertação de mestrado de Rilton Gonçalo Bonfim Primo, intitulada “Economia e eco-eficiência de sistemas de aquecimento de água para conjuntos verticais na Zona Intertropical: revisão da literatura de experimentos e estimações para o nordeste do Brasil”, defendida e aprovada em 16 de abril de 2018 no Programa de Pós-Graduação em Engenharia Industrial da Escola Politécnica da Universidade Federal da Bahia, como requisito parcial de conclusão do Mestrado Acadêmico em Engenharia Industrial - Desenvolvimento Sustentável de Processos e Produtos. Orientador 1: Prof. Dr. Ricardo de Araújo Kalid. Orientador 2: Prof. Dr. Marcelo de Santana Silva.</t>
    </r>
  </si>
  <si>
    <r>
      <rPr>
        <b/>
        <sz val="9"/>
        <color theme="1"/>
        <rFont val="Times New Roman"/>
        <family val="1"/>
      </rPr>
      <t xml:space="preserve">APÊNDICE B </t>
    </r>
    <r>
      <rPr>
        <sz val="9"/>
        <color theme="1"/>
        <rFont val="Times New Roman"/>
        <family val="1"/>
      </rPr>
      <t>- Programação no Oracle® Crystal Ball das SMC dos Seis Sistemas Analisados. Elemento pós-textual integrante da dissertação de mestrado de Rilton Gonçalo Bonfim Primo, intitulada “Economia e eco-eficiência de sistemas de aquecimento de água para conjuntos verticais na Zona Intertropical: revisão da literatura de experimentos e estimações para o nordeste do Brasil”, defendida e aprovada em 16 de abril de 2018 no Programa de Pós-Graduação em Engenharia Industrial da Escola Politécnica da Universidade Federal da Bahia, como requisito parcial de conclusão do Mestrado Acadêmico em Engenharia Industrial - Desenvolvimento Sustentável de Processos e Produtos. Orientador 1: Prof. Dr. Ricardo de Araújo Kalid. Orientador 2: Prof. Dr. Marcelo de Santana Silva.</t>
    </r>
  </si>
  <si>
    <t>Custos estocásticos acumulados e unitários do banho e suas respectivas incertezas-padrão.</t>
  </si>
  <si>
    <t>Custos estocásticos acumulados e unitários do banho e seus respectivos intervalos de abrangência.</t>
  </si>
  <si>
    <r>
      <t xml:space="preserve"> 0,60(0,04)</t>
    </r>
    <r>
      <rPr>
        <sz val="8"/>
        <color theme="1"/>
        <rFont val="Times New Roman"/>
        <family val="1"/>
      </rPr>
      <t> </t>
    </r>
  </si>
  <si>
    <r>
      <t xml:space="preserve"> 51,8(4)</t>
    </r>
    <r>
      <rPr>
        <sz val="8"/>
        <color theme="1"/>
        <rFont val="Times New Roman"/>
        <family val="1"/>
      </rPr>
      <t> </t>
    </r>
  </si>
  <si>
    <t>C1-Uc1</t>
  </si>
  <si>
    <t>C2-Uc2</t>
  </si>
  <si>
    <t>C1+Uc1</t>
  </si>
  <si>
    <t>C2+Uc2</t>
  </si>
  <si>
    <t>b – ASHP</t>
  </si>
  <si>
    <t>EEI / %</t>
  </si>
  <si>
    <t>Obs.: Os valores entre parênteses são as incertezas-padrão das grandezas, com relação ao último algarismo significativo.</t>
  </si>
  <si>
    <t>Valor da grandeza</t>
  </si>
  <si>
    <t>Incerteza-padrão</t>
  </si>
  <si>
    <t>Valor - 2 x Incerteza-padrão</t>
  </si>
  <si>
    <t>Valor + 2 x Incerteza-padrão</t>
  </si>
  <si>
    <t>53,1(4)</t>
  </si>
  <si>
    <t>Incerteza-padrão EEI / %</t>
  </si>
  <si>
    <t>CT 1</t>
  </si>
  <si>
    <t>&lt; &gt;</t>
  </si>
  <si>
    <t>dos demais</t>
  </si>
  <si>
    <t>CT 2</t>
  </si>
  <si>
    <t>CT 3 a = CT 3 b</t>
  </si>
  <si>
    <t>CT 4 b</t>
  </si>
  <si>
    <t>CT 4 a</t>
  </si>
  <si>
    <t xml:space="preserve">EEI 1 </t>
  </si>
  <si>
    <t>CCI 2 = EEI 3 a = EEI 3 b</t>
  </si>
  <si>
    <t>CCI 2 = EEI 4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</si>
</sst>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R$&quot;\ #,##0.00;[Red]\-&quot;R$&quot;\ #,##0.00"/>
    <numFmt numFmtId="44" formatCode="_-&quot;R$&quot;\ * #,##0.00_-;\-&quot;R$&quot;\ * #,##0.00_-;_-&quot;R$&quot;\ * &quot;-&quot;??_-;_-@_-"/>
    <numFmt numFmtId="43" formatCode="_-* #,##0.00_-;\-* #,##0.00_-;_-* &quot;-&quot;??_-;_-@_-"/>
    <numFmt numFmtId="164" formatCode="0.0"/>
    <numFmt numFmtId="165" formatCode="0.0%"/>
    <numFmt numFmtId="166" formatCode="_-* #,##0_-;\-* #,##0_-;_-* &quot;-&quot;??_-;_-@_-"/>
    <numFmt numFmtId="167" formatCode="_-&quot;R$&quot;\ * #,##0.0_-;\-&quot;R$&quot;\ * #,##0.0_-;_-&quot;R$&quot;\ * &quot;-&quot;??_-;_-@_-"/>
    <numFmt numFmtId="168" formatCode="0.0000"/>
    <numFmt numFmtId="169" formatCode="_-* #,##0.0000_-;\-* #,##0.0000_-;_-* &quot;-&quot;??_-;_-@_-"/>
    <numFmt numFmtId="170" formatCode="_-* #,##0.0000000000_-;\-* #,##0.0000000000_-;_-* &quot;-&quot;??_-;_-@_-"/>
    <numFmt numFmtId="171" formatCode="&quot;$&quot;#,##0.00_);\(&quot;$&quot;#,##0.00\)"/>
    <numFmt numFmtId="172" formatCode="g"/>
    <numFmt numFmtId="173" formatCode="#,##0.00;\ \(#,##0.00\)"/>
    <numFmt numFmtId="174" formatCode="0.####E+00"/>
    <numFmt numFmtId="175" formatCode="#,##0;\-#,##0\ "/>
  </numFmts>
  <fonts count="57" x14ac:knownFonts="1">
    <font>
      <sz val="11"/>
      <color theme="1"/>
      <name val="Calibri"/>
      <family val="2"/>
      <scheme val="minor"/>
    </font>
    <font>
      <sz val="11"/>
      <color theme="1"/>
      <name val="Calibri"/>
      <family val="2"/>
      <scheme val="minor"/>
    </font>
    <font>
      <sz val="9"/>
      <color rgb="FF000000"/>
      <name val="Times New Roman"/>
      <family val="1"/>
    </font>
    <font>
      <b/>
      <sz val="9"/>
      <color rgb="FF000000"/>
      <name val="Times New Roman"/>
      <family val="1"/>
    </font>
    <font>
      <b/>
      <sz val="8"/>
      <color rgb="FF000000"/>
      <name val="Times New Roman"/>
      <family val="1"/>
    </font>
    <font>
      <b/>
      <sz val="8"/>
      <color theme="1"/>
      <name val="Times New Roman"/>
      <family val="1"/>
    </font>
    <font>
      <sz val="8"/>
      <color theme="1"/>
      <name val="Times New Roman"/>
      <family val="1"/>
    </font>
    <font>
      <vertAlign val="subscript"/>
      <sz val="8"/>
      <color theme="1"/>
      <name val="Times New Roman"/>
      <family val="1"/>
    </font>
    <font>
      <b/>
      <sz val="8"/>
      <color rgb="FFFFFFFF"/>
      <name val="Times New Roman"/>
      <family val="1"/>
    </font>
    <font>
      <sz val="9"/>
      <color theme="1"/>
      <name val="Times New Roman"/>
      <family val="1"/>
    </font>
    <font>
      <b/>
      <sz val="9"/>
      <color theme="1"/>
      <name val="Times New Roman"/>
      <family val="1"/>
    </font>
    <font>
      <b/>
      <i/>
      <sz val="8"/>
      <color theme="1"/>
      <name val="Times New Roman"/>
      <family val="1"/>
    </font>
    <font>
      <b/>
      <i/>
      <vertAlign val="subscript"/>
      <sz val="8"/>
      <color theme="1"/>
      <name val="Times New Roman"/>
      <family val="1"/>
    </font>
    <font>
      <b/>
      <sz val="7"/>
      <color theme="1"/>
      <name val="Times New Roman"/>
      <family val="1"/>
    </font>
    <font>
      <sz val="7"/>
      <color rgb="FF000000"/>
      <name val="Times New Roman"/>
      <family val="1"/>
    </font>
    <font>
      <sz val="11"/>
      <color rgb="FFFF0000"/>
      <name val="Calibri"/>
      <family val="2"/>
      <scheme val="minor"/>
    </font>
    <font>
      <b/>
      <sz val="11"/>
      <color theme="1"/>
      <name val="Calibri"/>
      <family val="2"/>
      <scheme val="minor"/>
    </font>
    <font>
      <sz val="7"/>
      <name val="Times New Roman"/>
      <family val="1"/>
    </font>
    <font>
      <b/>
      <sz val="11"/>
      <color theme="1"/>
      <name val="Times New Roman"/>
      <family val="1"/>
    </font>
    <font>
      <b/>
      <vertAlign val="subscript"/>
      <sz val="11"/>
      <color theme="1"/>
      <name val="Times New Roman"/>
      <family val="1"/>
    </font>
    <font>
      <b/>
      <sz val="10"/>
      <color rgb="FF000000"/>
      <name val="Times New Roman"/>
      <family val="1"/>
    </font>
    <font>
      <sz val="10"/>
      <color rgb="FF000000"/>
      <name val="Times New Roman"/>
      <family val="1"/>
    </font>
    <font>
      <i/>
      <sz val="10"/>
      <color theme="1"/>
      <name val="Times New Roman"/>
      <family val="1"/>
    </font>
    <font>
      <b/>
      <sz val="10"/>
      <color theme="1"/>
      <name val="Times New Roman"/>
      <family val="1"/>
    </font>
    <font>
      <sz val="10"/>
      <color theme="1"/>
      <name val="Times New Roman"/>
      <family val="1"/>
    </font>
    <font>
      <sz val="11"/>
      <color rgb="FF000000"/>
      <name val="Calibri"/>
      <family val="2"/>
    </font>
    <font>
      <sz val="11"/>
      <color theme="1"/>
      <name val="Times New Roman"/>
      <family val="1"/>
    </font>
    <font>
      <sz val="8"/>
      <color theme="1"/>
      <name val="Calibri"/>
      <family val="2"/>
      <scheme val="minor"/>
    </font>
    <font>
      <b/>
      <vertAlign val="subscript"/>
      <sz val="8"/>
      <color theme="1"/>
      <name val="Times New Roman"/>
      <family val="1"/>
    </font>
    <font>
      <sz val="8"/>
      <color rgb="FF000000"/>
      <name val="Times New Roman"/>
      <family val="1"/>
    </font>
    <font>
      <sz val="10"/>
      <color theme="1"/>
      <name val="Calibri"/>
      <family val="2"/>
      <scheme val="minor"/>
    </font>
    <font>
      <sz val="8"/>
      <color rgb="FFFF0000"/>
      <name val="Times New Roman"/>
      <family val="1"/>
    </font>
    <font>
      <sz val="8"/>
      <name val="Times New Roman"/>
      <family val="1"/>
    </font>
    <font>
      <b/>
      <sz val="11"/>
      <name val="Calibri"/>
      <family val="2"/>
      <scheme val="minor"/>
    </font>
    <font>
      <b/>
      <sz val="8"/>
      <color theme="5" tint="-0.249977111117893"/>
      <name val="Times New Roman"/>
      <family val="1"/>
    </font>
    <font>
      <sz val="8"/>
      <color theme="5" tint="-0.249977111117893"/>
      <name val="Times New Roman"/>
      <family val="1"/>
    </font>
    <font>
      <sz val="10"/>
      <color theme="5" tint="-0.249977111117893"/>
      <name val="Times New Roman"/>
      <family val="1"/>
    </font>
    <font>
      <sz val="9"/>
      <color indexed="81"/>
      <name val="Segoe UI"/>
      <family val="2"/>
    </font>
    <font>
      <b/>
      <sz val="9"/>
      <color indexed="81"/>
      <name val="Segoe UI"/>
      <family val="2"/>
    </font>
    <font>
      <b/>
      <sz val="8"/>
      <color theme="1"/>
      <name val="Calibri"/>
      <family val="2"/>
      <scheme val="minor"/>
    </font>
    <font>
      <b/>
      <sz val="10"/>
      <color theme="1"/>
      <name val="Calibri"/>
      <family val="2"/>
      <scheme val="minor"/>
    </font>
    <font>
      <sz val="10"/>
      <name val="MS Sans Serif"/>
    </font>
    <font>
      <b/>
      <sz val="10"/>
      <name val="MS Sans Serif"/>
    </font>
    <font>
      <sz val="8"/>
      <name val="MS Sans Serif"/>
    </font>
    <font>
      <b/>
      <sz val="8"/>
      <name val="MS Sans Serif"/>
    </font>
    <font>
      <sz val="10"/>
      <color theme="1"/>
      <name val="Arial"/>
      <family val="2"/>
    </font>
    <font>
      <sz val="10"/>
      <color theme="0"/>
      <name val="Times New Roman"/>
      <family val="1"/>
    </font>
    <font>
      <b/>
      <sz val="10"/>
      <color theme="0"/>
      <name val="Times New Roman"/>
      <family val="1"/>
    </font>
    <font>
      <sz val="10"/>
      <name val="Times New Roman"/>
      <family val="1"/>
    </font>
    <font>
      <b/>
      <sz val="10"/>
      <name val="Times New Roman"/>
      <family val="1"/>
    </font>
    <font>
      <b/>
      <sz val="9"/>
      <name val="Times New Roman"/>
      <family val="1"/>
    </font>
    <font>
      <b/>
      <sz val="10"/>
      <color rgb="FFFF0000"/>
      <name val="Times New Roman"/>
      <family val="1"/>
    </font>
    <font>
      <b/>
      <sz val="8"/>
      <color rgb="FF0070C0"/>
      <name val="Times New Roman"/>
      <family val="1"/>
    </font>
    <font>
      <sz val="10"/>
      <color rgb="FFFF0000"/>
      <name val="Times New Roman"/>
      <family val="1"/>
    </font>
    <font>
      <sz val="9"/>
      <color rgb="FFFF0000"/>
      <name val="Times New Roman"/>
      <family val="1"/>
    </font>
    <font>
      <b/>
      <sz val="9"/>
      <color rgb="FF0070C0"/>
      <name val="Times New Roman"/>
      <family val="1"/>
    </font>
    <font>
      <b/>
      <sz val="10"/>
      <color rgb="FF0070C0"/>
      <name val="Times New Roman"/>
      <family val="1"/>
    </font>
  </fonts>
  <fills count="34">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theme="5" tint="0.59999389629810485"/>
        <bgColor indexed="64"/>
      </patternFill>
    </fill>
    <fill>
      <patternFill patternType="solid">
        <fgColor rgb="FFAEAAAA"/>
        <bgColor indexed="64"/>
      </patternFill>
    </fill>
    <fill>
      <patternFill patternType="solid">
        <fgColor rgb="FFBFBFBF"/>
        <bgColor indexed="64"/>
      </patternFill>
    </fill>
    <fill>
      <patternFill patternType="solid">
        <fgColor rgb="FF767171"/>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8696B"/>
        <bgColor indexed="64"/>
      </patternFill>
    </fill>
    <fill>
      <patternFill patternType="solid">
        <fgColor rgb="FF63BE7B"/>
        <bgColor indexed="64"/>
      </patternFill>
    </fill>
    <fill>
      <patternFill patternType="solid">
        <fgColor rgb="FFFFFF00"/>
        <bgColor indexed="64"/>
      </patternFill>
    </fill>
    <fill>
      <patternFill patternType="solid">
        <fgColor rgb="FFA6A6A6"/>
        <bgColor indexed="64"/>
      </patternFill>
    </fill>
    <fill>
      <patternFill patternType="solid">
        <fgColor rgb="FFD0DD81"/>
        <bgColor indexed="64"/>
      </patternFill>
    </fill>
    <fill>
      <patternFill patternType="solid">
        <fgColor rgb="FFCEDD81"/>
        <bgColor indexed="64"/>
      </patternFill>
    </fill>
    <fill>
      <patternFill patternType="solid">
        <fgColor rgb="FF64BE7B"/>
        <bgColor indexed="64"/>
      </patternFill>
    </fill>
    <fill>
      <patternFill patternType="solid">
        <fgColor rgb="FFFED07F"/>
        <bgColor indexed="64"/>
      </patternFill>
    </fill>
    <fill>
      <patternFill patternType="solid">
        <fgColor rgb="FFFECF7F"/>
        <bgColor indexed="64"/>
      </patternFill>
    </fill>
    <fill>
      <patternFill patternType="solid">
        <fgColor rgb="FFFCA878"/>
        <bgColor indexed="64"/>
      </patternFill>
    </fill>
    <fill>
      <patternFill patternType="solid">
        <fgColor rgb="FFFCA77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00FF00"/>
        <bgColor indexed="64"/>
      </patternFill>
    </fill>
    <fill>
      <patternFill patternType="solid">
        <fgColor rgb="FF00FFFF"/>
        <bgColor indexed="64"/>
      </patternFill>
    </fill>
    <fill>
      <patternFill patternType="solid">
        <fgColor theme="4" tint="-0.499984740745262"/>
        <bgColor indexed="64"/>
      </patternFill>
    </fill>
    <fill>
      <patternFill patternType="solid">
        <fgColor rgb="FFF8CBAD"/>
        <bgColor indexed="64"/>
      </patternFill>
    </fill>
    <fill>
      <patternFill patternType="solid">
        <fgColor rgb="FFF2F2F2"/>
        <bgColor indexed="64"/>
      </patternFill>
    </fill>
  </fills>
  <borders count="69">
    <border>
      <left/>
      <right/>
      <top/>
      <bottom/>
      <diagonal/>
    </border>
    <border>
      <left/>
      <right/>
      <top/>
      <bottom style="medium">
        <color indexed="64"/>
      </bottom>
      <diagonal/>
    </border>
    <border>
      <left/>
      <right/>
      <top style="thick">
        <color indexed="64"/>
      </top>
      <bottom style="medium">
        <color indexed="64"/>
      </bottom>
      <diagonal/>
    </border>
    <border>
      <left/>
      <right/>
      <top/>
      <bottom style="thick">
        <color indexed="64"/>
      </bottom>
      <diagonal/>
    </border>
    <border>
      <left/>
      <right/>
      <top style="medium">
        <color indexed="64"/>
      </top>
      <bottom/>
      <diagonal/>
    </border>
    <border>
      <left/>
      <right/>
      <top style="thick">
        <color indexed="64"/>
      </top>
      <bottom/>
      <diagonal/>
    </border>
    <border>
      <left/>
      <right/>
      <top style="medium">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auto="1"/>
      </top>
      <bottom style="medium">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ck">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ck">
        <color auto="1"/>
      </right>
      <top/>
      <bottom/>
      <diagonal/>
    </border>
    <border>
      <left style="thin">
        <color indexed="64"/>
      </left>
      <right/>
      <top/>
      <bottom/>
      <diagonal/>
    </border>
  </borders>
  <cellStyleXfs count="5">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41" fillId="0" borderId="0"/>
  </cellStyleXfs>
  <cellXfs count="757">
    <xf numFmtId="0" fontId="0" fillId="0" borderId="0" xfId="0"/>
    <xf numFmtId="0" fontId="2" fillId="0" borderId="1" xfId="0" applyFont="1" applyBorder="1" applyAlignment="1">
      <alignment horizontal="justify" vertical="center" wrapText="1"/>
    </xf>
    <xf numFmtId="0" fontId="3" fillId="0" borderId="2" xfId="0" applyFont="1" applyBorder="1" applyAlignment="1">
      <alignment horizontal="center" vertical="center" wrapText="1"/>
    </xf>
    <xf numFmtId="44" fontId="2" fillId="0" borderId="1" xfId="1" applyFont="1" applyBorder="1" applyAlignment="1">
      <alignment horizontal="center" vertical="center" wrapText="1"/>
    </xf>
    <xf numFmtId="11" fontId="0" fillId="0" borderId="0" xfId="0" applyNumberFormat="1"/>
    <xf numFmtId="0" fontId="5" fillId="2" borderId="2" xfId="0" applyFont="1" applyFill="1" applyBorder="1" applyAlignment="1">
      <alignment vertical="center" wrapText="1"/>
    </xf>
    <xf numFmtId="0" fontId="5" fillId="2" borderId="2" xfId="0" applyFont="1" applyFill="1" applyBorder="1" applyAlignment="1">
      <alignment horizontal="center" vertical="center" wrapText="1"/>
    </xf>
    <xf numFmtId="0" fontId="6" fillId="0" borderId="1" xfId="0" applyFont="1" applyBorder="1" applyAlignment="1">
      <alignment vertical="center" wrapText="1"/>
    </xf>
    <xf numFmtId="11" fontId="6" fillId="0" borderId="1" xfId="0" applyNumberFormat="1" applyFont="1" applyBorder="1" applyAlignment="1">
      <alignment vertical="center" wrapText="1"/>
    </xf>
    <xf numFmtId="0" fontId="6" fillId="0" borderId="3" xfId="0" applyFont="1" applyBorder="1" applyAlignment="1">
      <alignment vertical="center" wrapText="1"/>
    </xf>
    <xf numFmtId="11" fontId="6" fillId="0" borderId="3" xfId="0" applyNumberFormat="1" applyFont="1" applyBorder="1" applyAlignment="1">
      <alignmen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6" fillId="0" borderId="3" xfId="0" applyFont="1" applyBorder="1" applyAlignment="1">
      <alignment horizontal="center" vertical="center" wrapText="1"/>
    </xf>
    <xf numFmtId="0" fontId="9" fillId="3" borderId="1" xfId="0" applyFont="1" applyFill="1" applyBorder="1" applyAlignment="1">
      <alignment vertical="top" wrapText="1"/>
    </xf>
    <xf numFmtId="0" fontId="10" fillId="0" borderId="1" xfId="0" applyFont="1" applyBorder="1" applyAlignment="1">
      <alignment vertical="center" wrapText="1"/>
    </xf>
    <xf numFmtId="0" fontId="10" fillId="0" borderId="3" xfId="0" applyFont="1" applyBorder="1" applyAlignment="1">
      <alignment vertical="center" wrapText="1"/>
    </xf>
    <xf numFmtId="0" fontId="4" fillId="0" borderId="1" xfId="0" applyFont="1" applyBorder="1" applyAlignment="1">
      <alignment vertical="center" wrapText="1"/>
    </xf>
    <xf numFmtId="0" fontId="5" fillId="0" borderId="3" xfId="0" applyFont="1" applyBorder="1" applyAlignment="1">
      <alignment vertical="center" wrapText="1"/>
    </xf>
    <xf numFmtId="0" fontId="5" fillId="5" borderId="2" xfId="0" applyFont="1" applyFill="1" applyBorder="1" applyAlignment="1">
      <alignment horizontal="center" vertical="center" wrapText="1"/>
    </xf>
    <xf numFmtId="8" fontId="6"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5" fillId="2" borderId="3" xfId="0" applyFont="1" applyFill="1" applyBorder="1" applyAlignment="1">
      <alignment horizontal="center" vertical="center" wrapText="1"/>
    </xf>
    <xf numFmtId="8" fontId="5" fillId="2" borderId="3" xfId="0" applyNumberFormat="1" applyFont="1" applyFill="1" applyBorder="1" applyAlignment="1">
      <alignment horizontal="center" vertical="center" wrapText="1"/>
    </xf>
    <xf numFmtId="0" fontId="6" fillId="0" borderId="0" xfId="0" applyFont="1" applyAlignment="1">
      <alignment vertical="center" wrapText="1"/>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3" fillId="2" borderId="1" xfId="0" applyFont="1" applyFill="1" applyBorder="1" applyAlignment="1">
      <alignment horizontal="left" vertical="center" wrapText="1" indent="2"/>
    </xf>
    <xf numFmtId="0" fontId="5" fillId="2" borderId="1" xfId="0" applyFont="1" applyFill="1" applyBorder="1" applyAlignment="1">
      <alignment horizontal="left" vertical="center" wrapText="1" indent="2"/>
    </xf>
    <xf numFmtId="0" fontId="13" fillId="2" borderId="3" xfId="0" applyFont="1" applyFill="1" applyBorder="1" applyAlignment="1">
      <alignment horizontal="left" vertical="center" wrapText="1" indent="2"/>
    </xf>
    <xf numFmtId="164" fontId="6" fillId="0" borderId="1" xfId="0" applyNumberFormat="1" applyFont="1" applyBorder="1" applyAlignment="1">
      <alignment horizontal="right" vertical="center" wrapText="1" indent="3"/>
    </xf>
    <xf numFmtId="0" fontId="6" fillId="0" borderId="0" xfId="0" applyFont="1" applyBorder="1" applyAlignment="1">
      <alignment horizontal="justify" vertical="center" wrapText="1"/>
    </xf>
    <xf numFmtId="164" fontId="6" fillId="0" borderId="0" xfId="0" applyNumberFormat="1" applyFont="1" applyBorder="1" applyAlignment="1">
      <alignment horizontal="right" vertical="center" wrapText="1" indent="3"/>
    </xf>
    <xf numFmtId="0" fontId="5" fillId="2" borderId="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0" borderId="1" xfId="0" applyFont="1" applyBorder="1" applyAlignment="1">
      <alignment horizontal="right" vertical="center" wrapText="1"/>
    </xf>
    <xf numFmtId="0" fontId="6" fillId="0" borderId="3" xfId="0" applyFont="1" applyBorder="1" applyAlignment="1">
      <alignment horizontal="right" vertical="center" wrapText="1"/>
    </xf>
    <xf numFmtId="44" fontId="6" fillId="0" borderId="0" xfId="1" applyFont="1" applyAlignment="1">
      <alignment horizontal="center" vertical="center" wrapText="1"/>
    </xf>
    <xf numFmtId="44" fontId="5" fillId="0" borderId="3" xfId="0" applyNumberFormat="1" applyFont="1" applyBorder="1" applyAlignment="1">
      <alignment horizontal="right" vertical="center" wrapText="1"/>
    </xf>
    <xf numFmtId="0" fontId="5" fillId="5" borderId="5" xfId="0" applyFont="1" applyFill="1" applyBorder="1" applyAlignment="1">
      <alignment horizontal="center" vertical="center" wrapText="1"/>
    </xf>
    <xf numFmtId="0" fontId="5" fillId="0" borderId="0" xfId="0" applyFont="1" applyBorder="1" applyAlignment="1">
      <alignment horizontal="center" vertical="center" wrapText="1"/>
    </xf>
    <xf numFmtId="0" fontId="6" fillId="0" borderId="0" xfId="0" applyFont="1" applyBorder="1" applyAlignment="1">
      <alignment horizontal="center" vertical="center" wrapText="1"/>
    </xf>
    <xf numFmtId="0" fontId="5" fillId="0" borderId="7" xfId="0" applyFont="1" applyBorder="1" applyAlignment="1">
      <alignment horizontal="center" vertical="center" wrapText="1"/>
    </xf>
    <xf numFmtId="0" fontId="6" fillId="0" borderId="7" xfId="0" applyFont="1" applyBorder="1" applyAlignment="1">
      <alignment horizontal="center" vertical="center" wrapText="1"/>
    </xf>
    <xf numFmtId="165" fontId="6" fillId="0" borderId="7" xfId="0" applyNumberFormat="1" applyFont="1" applyBorder="1" applyAlignment="1">
      <alignment horizontal="center" vertical="center" wrapText="1"/>
    </xf>
    <xf numFmtId="165" fontId="6" fillId="0" borderId="0" xfId="0" applyNumberFormat="1" applyFont="1" applyBorder="1" applyAlignment="1">
      <alignment horizontal="center" vertical="center" wrapText="1"/>
    </xf>
    <xf numFmtId="165" fontId="6" fillId="0" borderId="1" xfId="0" applyNumberFormat="1" applyFont="1" applyBorder="1" applyAlignment="1">
      <alignment horizontal="center" vertical="center" wrapText="1"/>
    </xf>
    <xf numFmtId="8" fontId="2" fillId="0" borderId="1" xfId="0" applyNumberFormat="1" applyFont="1" applyBorder="1" applyAlignment="1">
      <alignment horizontal="right" vertical="center" wrapText="1" indent="2"/>
    </xf>
    <xf numFmtId="8" fontId="2" fillId="0" borderId="3" xfId="0" applyNumberFormat="1" applyFont="1" applyBorder="1" applyAlignment="1">
      <alignment horizontal="right" vertical="center" wrapText="1" indent="2"/>
    </xf>
    <xf numFmtId="0" fontId="3" fillId="0" borderId="1" xfId="0" applyFont="1" applyBorder="1" applyAlignment="1">
      <alignment horizontal="center" vertical="center" wrapText="1"/>
    </xf>
    <xf numFmtId="0" fontId="0" fillId="9" borderId="0" xfId="0" applyFill="1"/>
    <xf numFmtId="0" fontId="0" fillId="0" borderId="0" xfId="0" applyAlignment="1">
      <alignment horizontal="center" vertical="center" wrapText="1"/>
    </xf>
    <xf numFmtId="0" fontId="4" fillId="2" borderId="0" xfId="0" applyFont="1" applyFill="1" applyBorder="1" applyAlignment="1">
      <alignment horizontal="center" vertical="center" wrapText="1"/>
    </xf>
    <xf numFmtId="10" fontId="0" fillId="0" borderId="0" xfId="3" applyNumberFormat="1" applyFont="1" applyAlignment="1">
      <alignment horizontal="center" vertical="center" wrapText="1"/>
    </xf>
    <xf numFmtId="44" fontId="2" fillId="0" borderId="0" xfId="1" applyFont="1" applyBorder="1" applyAlignment="1">
      <alignment horizontal="center" vertical="center" wrapText="1"/>
    </xf>
    <xf numFmtId="0" fontId="0" fillId="9" borderId="0" xfId="0" applyFill="1" applyAlignment="1">
      <alignment horizontal="center" vertical="center" wrapText="1"/>
    </xf>
    <xf numFmtId="44" fontId="6" fillId="9" borderId="0" xfId="1" applyFont="1" applyFill="1" applyBorder="1" applyAlignment="1">
      <alignment horizontal="center" vertical="center" wrapText="1"/>
    </xf>
    <xf numFmtId="0" fontId="0" fillId="9" borderId="0" xfId="0" applyFill="1" applyBorder="1" applyAlignment="1">
      <alignment horizontal="center" vertical="center" wrapText="1"/>
    </xf>
    <xf numFmtId="2" fontId="0" fillId="0" borderId="0" xfId="0" applyNumberFormat="1"/>
    <xf numFmtId="9" fontId="0" fillId="0" borderId="0" xfId="3" applyFont="1" applyAlignment="1">
      <alignment horizontal="center" vertical="center" wrapText="1"/>
    </xf>
    <xf numFmtId="167" fontId="6" fillId="9" borderId="0" xfId="1" applyNumberFormat="1" applyFont="1" applyFill="1" applyBorder="1" applyAlignment="1">
      <alignment horizontal="center" vertical="center" wrapText="1"/>
    </xf>
    <xf numFmtId="0" fontId="5" fillId="9" borderId="0" xfId="0" applyFont="1" applyFill="1" applyBorder="1" applyAlignment="1">
      <alignment horizontal="center" vertical="center" textRotation="90" wrapText="1"/>
    </xf>
    <xf numFmtId="0" fontId="5" fillId="0" borderId="13" xfId="0" applyFont="1" applyBorder="1" applyAlignment="1">
      <alignment horizontal="left" vertical="center" wrapText="1"/>
    </xf>
    <xf numFmtId="43" fontId="6" fillId="0" borderId="13" xfId="2" applyFont="1" applyBorder="1" applyAlignment="1">
      <alignment horizontal="center" vertical="center" wrapText="1"/>
    </xf>
    <xf numFmtId="166" fontId="6" fillId="0" borderId="13" xfId="2" applyNumberFormat="1" applyFont="1" applyBorder="1" applyAlignment="1">
      <alignment horizontal="center"/>
    </xf>
    <xf numFmtId="43" fontId="5" fillId="0" borderId="13" xfId="2" applyFont="1" applyBorder="1" applyAlignment="1">
      <alignment horizontal="center" vertical="center" wrapText="1"/>
    </xf>
    <xf numFmtId="44" fontId="6" fillId="0" borderId="13" xfId="1" applyFont="1" applyBorder="1" applyAlignment="1">
      <alignment horizontal="center" vertical="center" wrapText="1"/>
    </xf>
    <xf numFmtId="9" fontId="5" fillId="13" borderId="13" xfId="3" applyNumberFormat="1" applyFont="1" applyFill="1" applyBorder="1" applyAlignment="1">
      <alignment horizontal="center"/>
    </xf>
    <xf numFmtId="43" fontId="6" fillId="0" borderId="13" xfId="3" applyNumberFormat="1" applyFont="1" applyBorder="1" applyAlignment="1">
      <alignment horizontal="center"/>
    </xf>
    <xf numFmtId="43" fontId="5" fillId="9" borderId="13" xfId="3" applyNumberFormat="1" applyFont="1" applyFill="1" applyBorder="1" applyAlignment="1">
      <alignment horizontal="center"/>
    </xf>
    <xf numFmtId="10" fontId="5" fillId="0" borderId="13" xfId="0" applyNumberFormat="1" applyFont="1" applyBorder="1" applyAlignment="1">
      <alignment horizontal="center" vertical="center" wrapText="1"/>
    </xf>
    <xf numFmtId="9" fontId="5" fillId="0" borderId="13" xfId="3" applyNumberFormat="1" applyFont="1" applyBorder="1" applyAlignment="1">
      <alignment horizontal="center"/>
    </xf>
    <xf numFmtId="43" fontId="5" fillId="9" borderId="13" xfId="2" applyFont="1" applyFill="1" applyBorder="1" applyAlignment="1">
      <alignment horizontal="center"/>
    </xf>
    <xf numFmtId="10" fontId="5" fillId="0" borderId="13" xfId="3" applyNumberFormat="1" applyFont="1" applyBorder="1" applyAlignment="1">
      <alignment horizontal="center" vertical="center" wrapText="1"/>
    </xf>
    <xf numFmtId="0" fontId="5" fillId="0" borderId="13" xfId="0" applyFont="1" applyBorder="1" applyAlignment="1">
      <alignment horizontal="left" vertical="center"/>
    </xf>
    <xf numFmtId="0" fontId="5" fillId="0" borderId="17" xfId="0" applyFont="1" applyBorder="1" applyAlignment="1">
      <alignment horizontal="left" vertical="center"/>
    </xf>
    <xf numFmtId="9" fontId="5" fillId="13" borderId="17" xfId="3" applyNumberFormat="1" applyFont="1" applyFill="1" applyBorder="1" applyAlignment="1">
      <alignment horizontal="center"/>
    </xf>
    <xf numFmtId="43" fontId="5" fillId="0" borderId="17" xfId="2" applyFont="1" applyBorder="1" applyAlignment="1">
      <alignment horizontal="center" vertical="center" wrapText="1"/>
    </xf>
    <xf numFmtId="0" fontId="5" fillId="12" borderId="11"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4" borderId="11" xfId="0" applyFont="1" applyFill="1" applyBorder="1" applyAlignment="1">
      <alignment horizontal="center" vertical="center" wrapText="1"/>
    </xf>
    <xf numFmtId="0" fontId="5" fillId="10" borderId="11" xfId="0" applyFont="1" applyFill="1" applyBorder="1" applyAlignment="1">
      <alignment horizontal="center" vertical="center" wrapText="1"/>
    </xf>
    <xf numFmtId="0" fontId="5" fillId="10" borderId="11" xfId="0" applyFont="1" applyFill="1" applyBorder="1" applyAlignment="1">
      <alignment horizontal="center" vertical="center"/>
    </xf>
    <xf numFmtId="0" fontId="5" fillId="11" borderId="7" xfId="0" applyFont="1" applyFill="1" applyBorder="1" applyAlignment="1">
      <alignment horizontal="center" vertical="center" wrapText="1"/>
    </xf>
    <xf numFmtId="0" fontId="5" fillId="11" borderId="7" xfId="0" applyFont="1" applyFill="1" applyBorder="1" applyAlignment="1">
      <alignment horizontal="center" vertical="center"/>
    </xf>
    <xf numFmtId="9" fontId="5" fillId="9" borderId="13" xfId="3" applyNumberFormat="1" applyFont="1" applyFill="1" applyBorder="1" applyAlignment="1">
      <alignment horizontal="center"/>
    </xf>
    <xf numFmtId="43" fontId="0" fillId="0" borderId="0" xfId="0" applyNumberFormat="1"/>
    <xf numFmtId="0" fontId="0" fillId="0" borderId="0" xfId="0" applyAlignment="1">
      <alignment horizontal="center"/>
    </xf>
    <xf numFmtId="166" fontId="0" fillId="0" borderId="0" xfId="0" applyNumberFormat="1" applyAlignment="1">
      <alignment horizontal="center" vertical="center"/>
    </xf>
    <xf numFmtId="0" fontId="10" fillId="0" borderId="0" xfId="0" applyFont="1"/>
    <xf numFmtId="9" fontId="0" fillId="0" borderId="0" xfId="3" applyNumberFormat="1" applyFont="1"/>
    <xf numFmtId="169" fontId="5" fillId="0" borderId="13" xfId="3" applyNumberFormat="1" applyFont="1" applyBorder="1" applyAlignment="1">
      <alignment horizontal="center"/>
    </xf>
    <xf numFmtId="0" fontId="4" fillId="15" borderId="9" xfId="0" applyFont="1" applyFill="1" applyBorder="1" applyAlignment="1">
      <alignment horizontal="center" vertical="center"/>
    </xf>
    <xf numFmtId="0" fontId="4" fillId="19" borderId="1" xfId="0" applyFont="1" applyFill="1" applyBorder="1" applyAlignment="1">
      <alignment horizontal="center" vertical="center"/>
    </xf>
    <xf numFmtId="0" fontId="4" fillId="20" borderId="1" xfId="0" applyFont="1" applyFill="1" applyBorder="1" applyAlignment="1">
      <alignment horizontal="center" vertical="center"/>
    </xf>
    <xf numFmtId="0" fontId="4" fillId="16" borderId="1" xfId="0" applyFont="1" applyFill="1" applyBorder="1" applyAlignment="1">
      <alignment horizontal="center" vertical="center"/>
    </xf>
    <xf numFmtId="0" fontId="4" fillId="21" borderId="1" xfId="0" applyFont="1" applyFill="1" applyBorder="1" applyAlignment="1">
      <alignment horizontal="center" vertical="center"/>
    </xf>
    <xf numFmtId="0" fontId="4" fillId="22" borderId="1" xfId="0" applyFont="1" applyFill="1" applyBorder="1" applyAlignment="1">
      <alignment horizontal="center" vertical="center"/>
    </xf>
    <xf numFmtId="0" fontId="4" fillId="23" borderId="1" xfId="0" applyFont="1" applyFill="1" applyBorder="1" applyAlignment="1">
      <alignment horizontal="center" vertical="center"/>
    </xf>
    <xf numFmtId="0" fontId="4" fillId="24" borderId="1" xfId="0" applyFont="1" applyFill="1" applyBorder="1" applyAlignment="1">
      <alignment horizontal="center" vertical="center"/>
    </xf>
    <xf numFmtId="0" fontId="4" fillId="25" borderId="1" xfId="0" applyFont="1" applyFill="1" applyBorder="1" applyAlignment="1">
      <alignment horizontal="center" vertical="center"/>
    </xf>
    <xf numFmtId="10" fontId="0" fillId="0" borderId="0" xfId="3" applyNumberFormat="1" applyFont="1"/>
    <xf numFmtId="11" fontId="4" fillId="3" borderId="9" xfId="0" applyNumberFormat="1" applyFont="1" applyFill="1" applyBorder="1" applyAlignment="1">
      <alignment horizontal="center" vertical="center"/>
    </xf>
    <xf numFmtId="11" fontId="4" fillId="3" borderId="1" xfId="0" applyNumberFormat="1" applyFont="1" applyFill="1" applyBorder="1" applyAlignment="1">
      <alignment horizontal="center" vertical="center"/>
    </xf>
    <xf numFmtId="8" fontId="25" fillId="0" borderId="0" xfId="0" applyNumberFormat="1" applyFont="1" applyAlignment="1">
      <alignment horizontal="right" vertical="center"/>
    </xf>
    <xf numFmtId="10" fontId="4" fillId="3" borderId="9" xfId="0" applyNumberFormat="1" applyFont="1" applyFill="1" applyBorder="1" applyAlignment="1">
      <alignment horizontal="center" vertical="center"/>
    </xf>
    <xf numFmtId="10" fontId="4" fillId="3" borderId="1" xfId="0" applyNumberFormat="1" applyFont="1" applyFill="1" applyBorder="1" applyAlignment="1">
      <alignment horizontal="center" vertical="center"/>
    </xf>
    <xf numFmtId="0" fontId="0" fillId="9" borderId="0" xfId="0" applyFill="1" applyBorder="1"/>
    <xf numFmtId="0" fontId="17" fillId="9" borderId="0" xfId="0" applyFont="1" applyFill="1" applyBorder="1" applyAlignment="1">
      <alignment horizontal="center" vertical="center"/>
    </xf>
    <xf numFmtId="0" fontId="2" fillId="9" borderId="0" xfId="0" applyFont="1" applyFill="1" applyBorder="1" applyAlignment="1">
      <alignment horizontal="center" vertical="center" wrapText="1"/>
    </xf>
    <xf numFmtId="44" fontId="2" fillId="9" borderId="0" xfId="1" applyFont="1" applyFill="1" applyBorder="1" applyAlignment="1">
      <alignment horizontal="center" vertical="center" wrapText="1"/>
    </xf>
    <xf numFmtId="0" fontId="5" fillId="9" borderId="0" xfId="0" applyFont="1" applyFill="1" applyBorder="1" applyAlignment="1">
      <alignment horizontal="center" vertical="center" wrapText="1"/>
    </xf>
    <xf numFmtId="165" fontId="6" fillId="9" borderId="0" xfId="0" applyNumberFormat="1" applyFont="1" applyFill="1" applyBorder="1" applyAlignment="1">
      <alignment horizontal="center" vertical="center" wrapText="1"/>
    </xf>
    <xf numFmtId="9" fontId="0" fillId="9" borderId="0" xfId="3" applyNumberFormat="1" applyFont="1" applyFill="1" applyBorder="1"/>
    <xf numFmtId="0" fontId="16" fillId="11" borderId="0" xfId="0" applyFont="1" applyFill="1" applyAlignment="1">
      <alignment horizontal="center" vertical="center"/>
    </xf>
    <xf numFmtId="0" fontId="16" fillId="11" borderId="0" xfId="0" applyFont="1" applyFill="1" applyAlignment="1">
      <alignment horizontal="center" vertical="center" wrapText="1"/>
    </xf>
    <xf numFmtId="0" fontId="5" fillId="12" borderId="1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6" xfId="0" applyFont="1" applyBorder="1" applyAlignment="1">
      <alignment horizontal="left" vertical="center" wrapText="1"/>
    </xf>
    <xf numFmtId="9" fontId="5" fillId="13" borderId="6" xfId="3" applyNumberFormat="1" applyFont="1" applyFill="1" applyBorder="1" applyAlignment="1">
      <alignment horizontal="center"/>
    </xf>
    <xf numFmtId="0" fontId="26" fillId="9" borderId="0" xfId="0" applyFont="1" applyFill="1"/>
    <xf numFmtId="0" fontId="26" fillId="0" borderId="0" xfId="0" applyFont="1"/>
    <xf numFmtId="0" fontId="26" fillId="9" borderId="0" xfId="0" applyFont="1" applyFill="1" applyBorder="1"/>
    <xf numFmtId="43" fontId="0" fillId="0" borderId="0" xfId="0" applyNumberFormat="1" applyAlignment="1">
      <alignment horizontal="center" vertical="center" wrapText="1"/>
    </xf>
    <xf numFmtId="0" fontId="6" fillId="9" borderId="6" xfId="0" applyFont="1" applyFill="1" applyBorder="1"/>
    <xf numFmtId="0" fontId="27" fillId="0" borderId="0" xfId="0" applyFont="1"/>
    <xf numFmtId="0" fontId="27" fillId="9" borderId="0" xfId="0" applyFont="1" applyFill="1" applyBorder="1"/>
    <xf numFmtId="0" fontId="27" fillId="9" borderId="0" xfId="0" applyFont="1" applyFill="1"/>
    <xf numFmtId="0" fontId="6" fillId="9" borderId="13" xfId="0" applyFont="1" applyFill="1" applyBorder="1"/>
    <xf numFmtId="0" fontId="6" fillId="9" borderId="17" xfId="0" applyFont="1" applyFill="1" applyBorder="1"/>
    <xf numFmtId="2" fontId="5" fillId="0" borderId="6" xfId="0" applyNumberFormat="1" applyFont="1" applyBorder="1"/>
    <xf numFmtId="0" fontId="6" fillId="0" borderId="0" xfId="0" applyFont="1"/>
    <xf numFmtId="0" fontId="4" fillId="2" borderId="5" xfId="0" applyFont="1" applyFill="1" applyBorder="1" applyAlignment="1">
      <alignment horizontal="center" vertical="center" textRotation="90" wrapText="1"/>
    </xf>
    <xf numFmtId="0" fontId="4" fillId="2" borderId="1" xfId="0" applyFont="1" applyFill="1" applyBorder="1" applyAlignment="1">
      <alignment horizontal="center" vertical="center" textRotation="90" wrapText="1"/>
    </xf>
    <xf numFmtId="0" fontId="4" fillId="0" borderId="6" xfId="0" applyFont="1" applyBorder="1" applyAlignment="1">
      <alignment horizontal="center" vertical="center" wrapText="1"/>
    </xf>
    <xf numFmtId="0" fontId="4"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2" fontId="27" fillId="0" borderId="0" xfId="0" applyNumberFormat="1" applyFont="1"/>
    <xf numFmtId="0" fontId="4" fillId="0" borderId="13" xfId="0" applyFont="1" applyBorder="1" applyAlignment="1">
      <alignment horizontal="center" vertical="center" wrapText="1"/>
    </xf>
    <xf numFmtId="2" fontId="29" fillId="0" borderId="13" xfId="0" applyNumberFormat="1" applyFont="1" applyBorder="1" applyAlignment="1">
      <alignment horizontal="center" vertical="center" wrapText="1"/>
    </xf>
    <xf numFmtId="164"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2" fontId="4" fillId="0" borderId="13" xfId="0" applyNumberFormat="1" applyFont="1" applyBorder="1" applyAlignment="1">
      <alignment horizontal="center" vertical="center" wrapText="1"/>
    </xf>
    <xf numFmtId="168" fontId="4" fillId="27" borderId="1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3" xfId="0" applyFont="1" applyBorder="1" applyAlignment="1">
      <alignment horizontal="center" vertical="center"/>
    </xf>
    <xf numFmtId="0" fontId="4"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0" xfId="0" applyFont="1" applyBorder="1" applyAlignment="1">
      <alignment horizontal="center" vertical="center"/>
    </xf>
    <xf numFmtId="0" fontId="4" fillId="0" borderId="17" xfId="0" applyFont="1" applyBorder="1" applyAlignment="1">
      <alignment horizontal="center" vertical="center" wrapText="1"/>
    </xf>
    <xf numFmtId="0" fontId="6" fillId="9" borderId="0" xfId="0" applyFont="1" applyFill="1" applyBorder="1"/>
    <xf numFmtId="0" fontId="29" fillId="0" borderId="13" xfId="0" applyFont="1" applyBorder="1" applyAlignment="1">
      <alignment horizontal="center" vertical="center"/>
    </xf>
    <xf numFmtId="1" fontId="29" fillId="0" borderId="13" xfId="0" applyNumberFormat="1" applyFont="1" applyBorder="1" applyAlignment="1">
      <alignment horizontal="center" vertical="center"/>
    </xf>
    <xf numFmtId="2" fontId="4" fillId="27" borderId="13" xfId="0" applyNumberFormat="1" applyFont="1" applyFill="1" applyBorder="1" applyAlignment="1">
      <alignment horizontal="center" vertical="center" wrapText="1"/>
    </xf>
    <xf numFmtId="2" fontId="6" fillId="9" borderId="0" xfId="0" applyNumberFormat="1" applyFont="1" applyFill="1" applyBorder="1"/>
    <xf numFmtId="43" fontId="6" fillId="0" borderId="0" xfId="2" applyFont="1"/>
    <xf numFmtId="1" fontId="29" fillId="17" borderId="13" xfId="0" applyNumberFormat="1" applyFont="1" applyFill="1" applyBorder="1" applyAlignment="1">
      <alignment horizontal="center" vertical="center"/>
    </xf>
    <xf numFmtId="0" fontId="24" fillId="0" borderId="0" xfId="0" applyFont="1"/>
    <xf numFmtId="0" fontId="24" fillId="9" borderId="0" xfId="0" applyFont="1" applyFill="1" applyBorder="1"/>
    <xf numFmtId="0" fontId="30" fillId="0" borderId="0" xfId="0" applyFont="1"/>
    <xf numFmtId="0" fontId="4" fillId="9" borderId="4" xfId="0" applyFont="1" applyFill="1" applyBorder="1" applyAlignment="1">
      <alignment horizontal="center" vertical="center" wrapText="1"/>
    </xf>
    <xf numFmtId="2" fontId="14" fillId="9" borderId="9" xfId="0" applyNumberFormat="1" applyFont="1" applyFill="1" applyBorder="1" applyAlignment="1">
      <alignment horizontal="center" vertical="center" wrapText="1"/>
    </xf>
    <xf numFmtId="2" fontId="14" fillId="9" borderId="1" xfId="0" applyNumberFormat="1" applyFont="1" applyFill="1" applyBorder="1" applyAlignment="1">
      <alignment horizontal="center" vertical="center" wrapText="1"/>
    </xf>
    <xf numFmtId="44" fontId="2" fillId="9" borderId="1" xfId="1" applyFont="1" applyFill="1" applyBorder="1" applyAlignment="1">
      <alignment horizontal="center" vertical="center" wrapText="1"/>
    </xf>
    <xf numFmtId="44" fontId="0" fillId="9" borderId="0" xfId="0" applyNumberFormat="1" applyFill="1"/>
    <xf numFmtId="43" fontId="0" fillId="9" borderId="0" xfId="0" applyNumberFormat="1" applyFill="1"/>
    <xf numFmtId="0" fontId="4" fillId="9" borderId="2" xfId="0" applyFont="1" applyFill="1" applyBorder="1" applyAlignment="1">
      <alignment horizontal="center" vertical="center" wrapText="1"/>
    </xf>
    <xf numFmtId="0" fontId="4" fillId="9" borderId="2" xfId="0" applyFont="1" applyFill="1" applyBorder="1" applyAlignment="1">
      <alignment horizontal="center" vertical="center"/>
    </xf>
    <xf numFmtId="0" fontId="4" fillId="9" borderId="3" xfId="0" applyFont="1" applyFill="1" applyBorder="1" applyAlignment="1">
      <alignment horizontal="center" vertical="center" wrapText="1"/>
    </xf>
    <xf numFmtId="0" fontId="4" fillId="9" borderId="3" xfId="0" applyFont="1" applyFill="1" applyBorder="1" applyAlignment="1">
      <alignment horizontal="center" vertical="center"/>
    </xf>
    <xf numFmtId="10" fontId="0" fillId="9" borderId="0" xfId="3" applyNumberFormat="1" applyFont="1" applyFill="1"/>
    <xf numFmtId="10" fontId="0" fillId="9" borderId="0" xfId="0" applyNumberFormat="1" applyFill="1"/>
    <xf numFmtId="43" fontId="5" fillId="9" borderId="6" xfId="3" applyNumberFormat="1" applyFont="1" applyFill="1" applyBorder="1" applyAlignment="1">
      <alignment horizontal="center" vertical="center"/>
    </xf>
    <xf numFmtId="0" fontId="4" fillId="2" borderId="0" xfId="0" applyFont="1" applyFill="1" applyBorder="1" applyAlignment="1">
      <alignment horizontal="center" vertical="center" wrapText="1"/>
    </xf>
    <xf numFmtId="9" fontId="15" fillId="0" borderId="0" xfId="3" applyFont="1"/>
    <xf numFmtId="0" fontId="15" fillId="0" borderId="0" xfId="0" applyFont="1"/>
    <xf numFmtId="0" fontId="33" fillId="11" borderId="0" xfId="0" applyFont="1" applyFill="1" applyAlignment="1">
      <alignment horizontal="center" vertical="center" wrapText="1"/>
    </xf>
    <xf numFmtId="0" fontId="16" fillId="0" borderId="0" xfId="0" applyFont="1" applyFill="1" applyAlignment="1">
      <alignment horizontal="center" wrapText="1"/>
    </xf>
    <xf numFmtId="166" fontId="0" fillId="0" borderId="0" xfId="0" applyNumberFormat="1" applyFill="1"/>
    <xf numFmtId="43" fontId="15" fillId="0" borderId="0" xfId="0" applyNumberFormat="1" applyFont="1" applyFill="1"/>
    <xf numFmtId="166" fontId="15" fillId="0" borderId="0" xfId="0" applyNumberFormat="1" applyFont="1" applyFill="1"/>
    <xf numFmtId="43" fontId="0" fillId="0" borderId="0" xfId="0" applyNumberFormat="1" applyFill="1"/>
    <xf numFmtId="0" fontId="6" fillId="9" borderId="0" xfId="0" applyFont="1" applyFill="1" applyBorder="1" applyAlignment="1">
      <alignment vertical="center" wrapText="1"/>
    </xf>
    <xf numFmtId="164" fontId="31" fillId="0" borderId="13" xfId="2" applyNumberFormat="1" applyFont="1" applyBorder="1" applyAlignment="1">
      <alignment horizontal="center" vertical="center" wrapText="1"/>
    </xf>
    <xf numFmtId="166" fontId="34" fillId="9" borderId="6" xfId="2" applyNumberFormat="1" applyFont="1" applyFill="1" applyBorder="1" applyAlignment="1">
      <alignment horizontal="center" vertical="center"/>
    </xf>
    <xf numFmtId="0" fontId="5" fillId="0" borderId="13" xfId="0" applyFont="1" applyBorder="1" applyAlignment="1">
      <alignment horizontal="center" vertical="center" wrapText="1"/>
    </xf>
    <xf numFmtId="0" fontId="4" fillId="2" borderId="0" xfId="0" applyFont="1" applyFill="1" applyBorder="1" applyAlignment="1">
      <alignment horizontal="center" vertical="center" wrapText="1"/>
    </xf>
    <xf numFmtId="43" fontId="6" fillId="0" borderId="6" xfId="2" applyFont="1" applyBorder="1" applyAlignment="1">
      <alignment horizontal="center"/>
    </xf>
    <xf numFmtId="43" fontId="31" fillId="0" borderId="6" xfId="2" applyFont="1" applyBorder="1" applyAlignment="1">
      <alignment horizontal="center" vertical="center" wrapText="1"/>
    </xf>
    <xf numFmtId="43" fontId="6" fillId="0" borderId="6" xfId="2" applyFont="1" applyBorder="1" applyAlignment="1">
      <alignment horizontal="center" vertical="center" wrapText="1"/>
    </xf>
    <xf numFmtId="43" fontId="5" fillId="0" borderId="6" xfId="2" applyFont="1" applyBorder="1" applyAlignment="1">
      <alignment horizontal="center" vertical="center" wrapText="1"/>
    </xf>
    <xf numFmtId="43" fontId="31" fillId="0" borderId="13" xfId="2" applyFont="1" applyBorder="1" applyAlignment="1">
      <alignment horizontal="center" vertical="center" wrapText="1"/>
    </xf>
    <xf numFmtId="43" fontId="6" fillId="0" borderId="13" xfId="2" applyFont="1" applyBorder="1" applyAlignment="1">
      <alignment horizontal="center"/>
    </xf>
    <xf numFmtId="43" fontId="31" fillId="0" borderId="17" xfId="2" applyFont="1" applyBorder="1" applyAlignment="1">
      <alignment horizontal="center" vertical="center" wrapText="1"/>
    </xf>
    <xf numFmtId="43" fontId="6" fillId="0" borderId="17" xfId="2" applyFont="1" applyBorder="1" applyAlignment="1">
      <alignment horizontal="center" vertical="center" wrapText="1"/>
    </xf>
    <xf numFmtId="43" fontId="6" fillId="0" borderId="17" xfId="2" applyFont="1" applyBorder="1" applyAlignment="1">
      <alignment horizontal="center"/>
    </xf>
    <xf numFmtId="0" fontId="36" fillId="0" borderId="0" xfId="0" applyFont="1"/>
    <xf numFmtId="2" fontId="6" fillId="17" borderId="6" xfId="2" applyNumberFormat="1" applyFont="1" applyFill="1" applyBorder="1" applyAlignment="1">
      <alignment horizontal="center" vertical="center" wrapText="1"/>
    </xf>
    <xf numFmtId="2" fontId="6" fillId="17" borderId="13" xfId="2" applyNumberFormat="1" applyFont="1" applyFill="1" applyBorder="1" applyAlignment="1">
      <alignment horizontal="center" vertical="center" wrapText="1"/>
    </xf>
    <xf numFmtId="0" fontId="5" fillId="9" borderId="12" xfId="0" applyFont="1" applyFill="1" applyBorder="1" applyAlignment="1">
      <alignment horizontal="center" vertical="center" wrapText="1"/>
    </xf>
    <xf numFmtId="43" fontId="32" fillId="0" borderId="6" xfId="2" applyFont="1" applyBorder="1" applyAlignment="1">
      <alignment horizontal="center" vertical="center" wrapText="1"/>
    </xf>
    <xf numFmtId="43" fontId="29" fillId="0" borderId="6" xfId="2" applyFont="1" applyBorder="1" applyAlignment="1">
      <alignment horizontal="center" vertical="center" wrapText="1"/>
    </xf>
    <xf numFmtId="43" fontId="35" fillId="0" borderId="6" xfId="2" applyFont="1" applyBorder="1" applyAlignment="1">
      <alignment horizontal="center" vertical="center" wrapText="1"/>
    </xf>
    <xf numFmtId="43" fontId="4" fillId="0" borderId="6" xfId="2" applyFont="1" applyBorder="1" applyAlignment="1">
      <alignment horizontal="center" vertical="center" wrapText="1"/>
    </xf>
    <xf numFmtId="43" fontId="35" fillId="0" borderId="6" xfId="2" applyFont="1" applyBorder="1" applyAlignment="1">
      <alignment horizontal="center" vertical="center"/>
    </xf>
    <xf numFmtId="43" fontId="4" fillId="27" borderId="6" xfId="2" applyFont="1" applyFill="1" applyBorder="1" applyAlignment="1">
      <alignment horizontal="center" vertical="center" wrapText="1"/>
    </xf>
    <xf numFmtId="43" fontId="29" fillId="0" borderId="13" xfId="2" applyFont="1" applyBorder="1" applyAlignment="1">
      <alignment horizontal="center" vertical="center" wrapText="1"/>
    </xf>
    <xf numFmtId="43" fontId="35" fillId="0" borderId="13" xfId="2" applyFont="1" applyBorder="1" applyAlignment="1">
      <alignment horizontal="center" vertical="center" wrapText="1"/>
    </xf>
    <xf numFmtId="43" fontId="4" fillId="0" borderId="13" xfId="2" applyFont="1" applyBorder="1" applyAlignment="1">
      <alignment horizontal="center" vertical="center" wrapText="1"/>
    </xf>
    <xf numFmtId="43" fontId="35" fillId="0" borderId="13" xfId="2" applyFont="1" applyBorder="1" applyAlignment="1">
      <alignment horizontal="center" vertical="center"/>
    </xf>
    <xf numFmtId="43" fontId="29" fillId="0" borderId="13" xfId="2" applyFont="1" applyBorder="1" applyAlignment="1">
      <alignment horizontal="center" vertical="center"/>
    </xf>
    <xf numFmtId="43" fontId="4" fillId="27" borderId="13" xfId="2" applyFont="1" applyFill="1" applyBorder="1" applyAlignment="1">
      <alignment horizontal="center" vertical="center" wrapText="1"/>
    </xf>
    <xf numFmtId="43" fontId="29" fillId="0" borderId="17" xfId="2" applyFont="1" applyBorder="1" applyAlignment="1">
      <alignment horizontal="center" vertical="center" wrapText="1"/>
    </xf>
    <xf numFmtId="43" fontId="35" fillId="0" borderId="17" xfId="2" applyFont="1" applyBorder="1" applyAlignment="1">
      <alignment horizontal="center" vertical="center" wrapText="1"/>
    </xf>
    <xf numFmtId="43" fontId="35" fillId="0" borderId="17" xfId="2" applyFont="1" applyBorder="1" applyAlignment="1">
      <alignment horizontal="center" vertical="center"/>
    </xf>
    <xf numFmtId="43" fontId="4" fillId="27" borderId="17" xfId="2" applyFont="1" applyFill="1" applyBorder="1" applyAlignment="1">
      <alignment horizontal="center" vertical="center" wrapText="1"/>
    </xf>
    <xf numFmtId="169" fontId="5" fillId="0" borderId="6" xfId="2" applyNumberFormat="1" applyFont="1" applyBorder="1" applyAlignment="1">
      <alignment horizontal="center" vertical="center"/>
    </xf>
    <xf numFmtId="169" fontId="5" fillId="0" borderId="13" xfId="2" applyNumberFormat="1" applyFont="1" applyBorder="1" applyAlignment="1">
      <alignment horizontal="center" vertical="center"/>
    </xf>
    <xf numFmtId="169" fontId="5" fillId="0" borderId="17" xfId="2" applyNumberFormat="1" applyFont="1" applyBorder="1" applyAlignment="1">
      <alignment horizontal="center" vertical="center"/>
    </xf>
    <xf numFmtId="0" fontId="6" fillId="9" borderId="13" xfId="0" applyFont="1" applyFill="1" applyBorder="1" applyAlignment="1">
      <alignment horizontal="left"/>
    </xf>
    <xf numFmtId="43" fontId="31" fillId="0" borderId="13" xfId="2" applyFont="1" applyBorder="1" applyAlignment="1">
      <alignment horizontal="left" vertical="center" wrapText="1"/>
    </xf>
    <xf numFmtId="43" fontId="6" fillId="0" borderId="13" xfId="2" applyFont="1" applyBorder="1" applyAlignment="1">
      <alignment horizontal="left" vertical="center" wrapText="1"/>
    </xf>
    <xf numFmtId="43" fontId="5" fillId="0" borderId="13" xfId="2" applyFont="1" applyBorder="1" applyAlignment="1">
      <alignment horizontal="left" vertical="center" wrapText="1"/>
    </xf>
    <xf numFmtId="43" fontId="6" fillId="0" borderId="13" xfId="2" applyFont="1" applyBorder="1" applyAlignment="1">
      <alignment horizontal="left"/>
    </xf>
    <xf numFmtId="169" fontId="5" fillId="0" borderId="13" xfId="2" applyNumberFormat="1" applyFont="1" applyBorder="1" applyAlignment="1">
      <alignment horizontal="left" vertical="center"/>
    </xf>
    <xf numFmtId="0" fontId="27" fillId="9" borderId="0" xfId="0" applyFont="1" applyFill="1" applyAlignment="1">
      <alignment horizontal="left"/>
    </xf>
    <xf numFmtId="0" fontId="27" fillId="9" borderId="0" xfId="0" applyFont="1" applyFill="1" applyBorder="1" applyAlignment="1">
      <alignment horizontal="left"/>
    </xf>
    <xf numFmtId="44" fontId="6" fillId="9" borderId="0" xfId="1" applyFont="1" applyFill="1" applyBorder="1" applyAlignment="1">
      <alignment horizontal="left" vertical="center" wrapText="1"/>
    </xf>
    <xf numFmtId="0" fontId="27" fillId="0" borderId="0" xfId="0" applyFont="1" applyAlignment="1">
      <alignment horizontal="left"/>
    </xf>
    <xf numFmtId="43" fontId="29" fillId="9" borderId="13" xfId="2" applyFont="1" applyFill="1" applyBorder="1" applyAlignment="1">
      <alignment horizontal="center" vertical="center"/>
    </xf>
    <xf numFmtId="43" fontId="29" fillId="9" borderId="17" xfId="2" applyFont="1" applyFill="1" applyBorder="1" applyAlignment="1">
      <alignment horizontal="center" vertical="center"/>
    </xf>
    <xf numFmtId="168" fontId="32" fillId="0" borderId="6" xfId="2" applyNumberFormat="1" applyFont="1" applyBorder="1" applyAlignment="1">
      <alignment horizontal="center" vertical="center" wrapText="1"/>
    </xf>
    <xf numFmtId="43" fontId="32" fillId="0" borderId="13" xfId="2" applyFont="1" applyBorder="1" applyAlignment="1">
      <alignment horizontal="center" vertical="center" wrapText="1"/>
    </xf>
    <xf numFmtId="164" fontId="31" fillId="0" borderId="17" xfId="2" applyNumberFormat="1" applyFont="1" applyBorder="1" applyAlignment="1">
      <alignment horizontal="center" vertical="center" wrapText="1"/>
    </xf>
    <xf numFmtId="43" fontId="32" fillId="0" borderId="17" xfId="2" applyFont="1" applyBorder="1" applyAlignment="1">
      <alignment horizontal="center" vertical="center" wrapText="1"/>
    </xf>
    <xf numFmtId="43" fontId="24" fillId="0" borderId="0" xfId="2" applyFont="1"/>
    <xf numFmtId="166" fontId="34" fillId="9" borderId="13" xfId="2" applyNumberFormat="1" applyFont="1" applyFill="1" applyBorder="1" applyAlignment="1">
      <alignment horizontal="center" vertical="center"/>
    </xf>
    <xf numFmtId="43" fontId="5" fillId="9" borderId="13" xfId="3" applyNumberFormat="1" applyFont="1" applyFill="1" applyBorder="1" applyAlignment="1">
      <alignment horizontal="center" vertical="center"/>
    </xf>
    <xf numFmtId="166" fontId="34" fillId="9" borderId="13" xfId="2" applyNumberFormat="1" applyFont="1" applyFill="1" applyBorder="1" applyAlignment="1">
      <alignment horizontal="left" vertical="center"/>
    </xf>
    <xf numFmtId="43" fontId="5" fillId="9" borderId="13" xfId="3" applyNumberFormat="1" applyFont="1" applyFill="1" applyBorder="1" applyAlignment="1">
      <alignment horizontal="left" vertical="center"/>
    </xf>
    <xf numFmtId="2" fontId="6" fillId="17" borderId="17" xfId="2" applyNumberFormat="1" applyFont="1" applyFill="1" applyBorder="1" applyAlignment="1">
      <alignment horizontal="center" vertical="center" wrapText="1"/>
    </xf>
    <xf numFmtId="166" fontId="34" fillId="9" borderId="17" xfId="2" applyNumberFormat="1" applyFont="1" applyFill="1" applyBorder="1" applyAlignment="1">
      <alignment horizontal="center" vertical="center"/>
    </xf>
    <xf numFmtId="43" fontId="5" fillId="9" borderId="17" xfId="3" applyNumberFormat="1" applyFont="1" applyFill="1" applyBorder="1" applyAlignment="1">
      <alignment horizontal="center" vertical="center"/>
    </xf>
    <xf numFmtId="169" fontId="4" fillId="27" borderId="6" xfId="2" applyNumberFormat="1" applyFont="1" applyFill="1" applyBorder="1" applyAlignment="1">
      <alignment horizontal="center" vertical="center" wrapText="1"/>
    </xf>
    <xf numFmtId="169" fontId="4" fillId="27" borderId="13" xfId="2" applyNumberFormat="1" applyFont="1" applyFill="1" applyBorder="1" applyAlignment="1">
      <alignment horizontal="center" vertical="center" wrapText="1"/>
    </xf>
    <xf numFmtId="169" fontId="4" fillId="27" borderId="17" xfId="2" applyNumberFormat="1" applyFont="1" applyFill="1" applyBorder="1" applyAlignment="1">
      <alignment horizontal="center" vertical="center" wrapText="1"/>
    </xf>
    <xf numFmtId="2" fontId="5" fillId="0" borderId="6" xfId="0" applyNumberFormat="1" applyFont="1" applyBorder="1" applyAlignment="1"/>
    <xf numFmtId="43" fontId="5" fillId="0" borderId="13" xfId="2" applyFont="1" applyBorder="1" applyAlignment="1">
      <alignment vertical="center" wrapText="1"/>
    </xf>
    <xf numFmtId="2" fontId="5" fillId="0" borderId="13" xfId="0" applyNumberFormat="1" applyFont="1" applyBorder="1" applyAlignment="1"/>
    <xf numFmtId="43" fontId="5" fillId="0" borderId="17" xfId="2" applyFont="1" applyBorder="1" applyAlignment="1">
      <alignment vertical="center" wrapText="1"/>
    </xf>
    <xf numFmtId="2" fontId="5" fillId="0" borderId="17" xfId="0" applyNumberFormat="1" applyFont="1" applyBorder="1" applyAlignment="1"/>
    <xf numFmtId="9" fontId="0" fillId="0" borderId="0" xfId="3" applyFont="1"/>
    <xf numFmtId="0" fontId="16" fillId="0" borderId="11" xfId="0" applyFont="1" applyBorder="1"/>
    <xf numFmtId="0" fontId="22" fillId="3" borderId="18" xfId="0" applyFont="1" applyFill="1" applyBorder="1" applyAlignment="1">
      <alignment horizontal="center" vertical="center" wrapText="1"/>
    </xf>
    <xf numFmtId="0" fontId="22" fillId="3" borderId="19" xfId="0" applyFont="1" applyFill="1" applyBorder="1" applyAlignment="1">
      <alignment horizontal="center" vertical="center" wrapText="1"/>
    </xf>
    <xf numFmtId="0" fontId="23" fillId="18" borderId="37" xfId="0" applyFont="1" applyFill="1" applyBorder="1" applyAlignment="1">
      <alignment horizontal="center" vertical="center" wrapText="1"/>
    </xf>
    <xf numFmtId="0" fontId="23" fillId="18" borderId="38" xfId="0" applyFont="1" applyFill="1" applyBorder="1" applyAlignment="1">
      <alignment horizontal="center" vertical="center" wrapText="1"/>
    </xf>
    <xf numFmtId="2" fontId="24" fillId="0" borderId="25" xfId="0" applyNumberFormat="1" applyFont="1" applyBorder="1" applyAlignment="1">
      <alignment horizontal="center" vertical="center" wrapText="1"/>
    </xf>
    <xf numFmtId="2" fontId="24" fillId="0" borderId="40" xfId="0" applyNumberFormat="1" applyFont="1" applyBorder="1" applyAlignment="1">
      <alignment horizontal="center" vertical="center" wrapText="1"/>
    </xf>
    <xf numFmtId="2" fontId="0" fillId="0" borderId="42" xfId="0" applyNumberFormat="1" applyBorder="1" applyAlignment="1">
      <alignment horizontal="center"/>
    </xf>
    <xf numFmtId="2" fontId="0" fillId="17" borderId="43" xfId="0" applyNumberFormat="1" applyFill="1" applyBorder="1" applyAlignment="1">
      <alignment horizontal="center"/>
    </xf>
    <xf numFmtId="0" fontId="0" fillId="0" borderId="25"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6" fillId="0" borderId="39" xfId="0" applyFont="1" applyBorder="1" applyAlignment="1">
      <alignment horizontal="center"/>
    </xf>
    <xf numFmtId="0" fontId="16" fillId="0" borderId="41" xfId="0" applyFont="1" applyBorder="1" applyAlignment="1">
      <alignment horizontal="center"/>
    </xf>
    <xf numFmtId="0" fontId="20" fillId="2" borderId="5" xfId="0" applyFont="1" applyFill="1" applyBorder="1" applyAlignment="1">
      <alignment horizontal="center" vertical="center" wrapText="1"/>
    </xf>
    <xf numFmtId="169" fontId="5" fillId="9" borderId="13" xfId="3" applyNumberFormat="1" applyFont="1" applyFill="1" applyBorder="1" applyAlignment="1">
      <alignment horizontal="center" vertical="center"/>
    </xf>
    <xf numFmtId="43" fontId="6" fillId="0" borderId="13" xfId="2" applyNumberFormat="1" applyFont="1" applyBorder="1" applyAlignment="1">
      <alignment horizontal="center" vertical="center" wrapText="1"/>
    </xf>
    <xf numFmtId="43" fontId="35" fillId="0" borderId="13" xfId="2" applyNumberFormat="1" applyFont="1" applyBorder="1" applyAlignment="1">
      <alignment horizontal="center" vertical="center"/>
    </xf>
    <xf numFmtId="0" fontId="20" fillId="9" borderId="0"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0" fillId="0" borderId="11" xfId="0" applyFont="1" applyBorder="1" applyAlignment="1">
      <alignment horizontal="center" vertical="center" wrapText="1"/>
    </xf>
    <xf numFmtId="0" fontId="21" fillId="0" borderId="11" xfId="0" applyFont="1" applyBorder="1" applyAlignment="1">
      <alignment horizontal="right" vertical="center" wrapText="1"/>
    </xf>
    <xf numFmtId="0" fontId="0" fillId="0" borderId="11" xfId="0" applyBorder="1" applyAlignment="1">
      <alignment horizontal="right"/>
    </xf>
    <xf numFmtId="0" fontId="20" fillId="0" borderId="11" xfId="0" applyFont="1" applyBorder="1" applyAlignment="1">
      <alignment horizontal="right" vertical="center" wrapText="1"/>
    </xf>
    <xf numFmtId="0" fontId="20" fillId="0" borderId="27" xfId="0" applyFont="1" applyBorder="1" applyAlignment="1">
      <alignment horizontal="center" vertical="center" wrapText="1"/>
    </xf>
    <xf numFmtId="0" fontId="21" fillId="0" borderId="27" xfId="0" applyFont="1" applyBorder="1" applyAlignment="1">
      <alignment horizontal="right" vertical="center" wrapText="1"/>
    </xf>
    <xf numFmtId="0" fontId="20" fillId="2" borderId="3" xfId="0" applyFont="1" applyFill="1" applyBorder="1" applyAlignment="1">
      <alignment horizontal="center" vertical="center" wrapText="1"/>
    </xf>
    <xf numFmtId="0" fontId="5" fillId="0" borderId="0" xfId="0" applyFont="1" applyBorder="1" applyAlignment="1">
      <alignment horizontal="center" vertical="center" wrapText="1"/>
    </xf>
    <xf numFmtId="0" fontId="16" fillId="0" borderId="0" xfId="0" applyFont="1"/>
    <xf numFmtId="0" fontId="0" fillId="0" borderId="0" xfId="0" quotePrefix="1"/>
    <xf numFmtId="2" fontId="29" fillId="0" borderId="6" xfId="2" applyNumberFormat="1" applyFont="1" applyBorder="1" applyAlignment="1">
      <alignment horizontal="center" vertical="center"/>
    </xf>
    <xf numFmtId="0" fontId="39" fillId="0" borderId="39" xfId="0" applyFont="1" applyBorder="1"/>
    <xf numFmtId="2" fontId="39" fillId="0" borderId="25" xfId="0" applyNumberFormat="1" applyFont="1" applyBorder="1"/>
    <xf numFmtId="0" fontId="40" fillId="0" borderId="40" xfId="0" applyFont="1" applyBorder="1"/>
    <xf numFmtId="0" fontId="39" fillId="0" borderId="41" xfId="0" applyFont="1" applyBorder="1"/>
    <xf numFmtId="0" fontId="39" fillId="0" borderId="42" xfId="0" applyFont="1" applyBorder="1"/>
    <xf numFmtId="0" fontId="40" fillId="0" borderId="43" xfId="0" applyFont="1" applyBorder="1"/>
    <xf numFmtId="0" fontId="30" fillId="0" borderId="0" xfId="0" applyFont="1" applyBorder="1"/>
    <xf numFmtId="43" fontId="4" fillId="9" borderId="17" xfId="2" applyFont="1" applyFill="1" applyBorder="1" applyAlignment="1">
      <alignment horizontal="center" vertical="center" wrapText="1"/>
    </xf>
    <xf numFmtId="2" fontId="4" fillId="17" borderId="13" xfId="0" applyNumberFormat="1" applyFont="1" applyFill="1" applyBorder="1" applyAlignment="1">
      <alignment horizontal="center" vertical="center" wrapText="1"/>
    </xf>
    <xf numFmtId="2" fontId="4" fillId="17" borderId="25" xfId="0" applyNumberFormat="1" applyFont="1" applyFill="1" applyBorder="1" applyAlignment="1">
      <alignment horizontal="center" vertical="center" wrapText="1"/>
    </xf>
    <xf numFmtId="43" fontId="4" fillId="28" borderId="13" xfId="2" applyFont="1" applyFill="1" applyBorder="1" applyAlignment="1">
      <alignment horizontal="center" vertical="center" wrapText="1"/>
    </xf>
    <xf numFmtId="2" fontId="4" fillId="28" borderId="42" xfId="0" applyNumberFormat="1" applyFont="1" applyFill="1" applyBorder="1" applyAlignment="1">
      <alignment horizontal="center" vertical="center" wrapText="1"/>
    </xf>
    <xf numFmtId="10" fontId="6" fillId="0" borderId="4" xfId="3" applyNumberFormat="1" applyFont="1" applyBorder="1" applyAlignment="1">
      <alignment horizontal="center" vertical="center" wrapText="1"/>
    </xf>
    <xf numFmtId="10" fontId="6" fillId="0" borderId="1" xfId="3" applyNumberFormat="1" applyFont="1" applyBorder="1" applyAlignment="1">
      <alignment horizontal="center" vertical="center" wrapText="1"/>
    </xf>
    <xf numFmtId="10" fontId="6" fillId="0" borderId="0" xfId="3" applyNumberFormat="1" applyFont="1" applyBorder="1" applyAlignment="1">
      <alignment horizontal="center" vertical="center" wrapText="1"/>
    </xf>
    <xf numFmtId="166" fontId="31" fillId="29" borderId="6" xfId="2" applyNumberFormat="1" applyFont="1" applyFill="1" applyBorder="1" applyAlignment="1">
      <alignment horizontal="center" vertical="center" wrapText="1"/>
    </xf>
    <xf numFmtId="166" fontId="31" fillId="29" borderId="13" xfId="2" applyNumberFormat="1" applyFont="1" applyFill="1" applyBorder="1" applyAlignment="1">
      <alignment horizontal="center" vertical="center" wrapText="1"/>
    </xf>
    <xf numFmtId="166" fontId="31" fillId="29" borderId="13" xfId="2" applyNumberFormat="1" applyFont="1" applyFill="1" applyBorder="1" applyAlignment="1">
      <alignment horizontal="left" vertical="center" wrapText="1"/>
    </xf>
    <xf numFmtId="166" fontId="31" fillId="29" borderId="17" xfId="2" applyNumberFormat="1" applyFont="1" applyFill="1" applyBorder="1" applyAlignment="1">
      <alignment horizontal="center" vertical="center" wrapText="1"/>
    </xf>
    <xf numFmtId="43" fontId="31" fillId="29" borderId="6" xfId="2" applyFont="1" applyFill="1" applyBorder="1" applyAlignment="1">
      <alignment horizontal="center" vertical="center" wrapText="1"/>
    </xf>
    <xf numFmtId="43" fontId="31" fillId="29" borderId="13" xfId="2" applyFont="1" applyFill="1" applyBorder="1" applyAlignment="1">
      <alignment horizontal="center" vertical="center" wrapText="1"/>
    </xf>
    <xf numFmtId="43" fontId="31" fillId="29" borderId="13" xfId="2" applyFont="1" applyFill="1" applyBorder="1" applyAlignment="1">
      <alignment horizontal="left" vertical="center" wrapText="1"/>
    </xf>
    <xf numFmtId="43" fontId="31" fillId="29" borderId="17" xfId="2" applyFont="1" applyFill="1" applyBorder="1" applyAlignment="1">
      <alignment horizontal="center" vertical="center" wrapText="1"/>
    </xf>
    <xf numFmtId="1" fontId="31" fillId="29" borderId="6" xfId="2" applyNumberFormat="1" applyFont="1" applyFill="1" applyBorder="1" applyAlignment="1">
      <alignment horizontal="center" vertical="center" wrapText="1"/>
    </xf>
    <xf numFmtId="1" fontId="31" fillId="29" borderId="13" xfId="2" applyNumberFormat="1" applyFont="1" applyFill="1" applyBorder="1" applyAlignment="1">
      <alignment horizontal="center" vertical="center" wrapText="1"/>
    </xf>
    <xf numFmtId="1" fontId="31" fillId="29" borderId="17" xfId="2" applyNumberFormat="1" applyFont="1" applyFill="1" applyBorder="1" applyAlignment="1">
      <alignment horizontal="center" vertical="center" wrapText="1"/>
    </xf>
    <xf numFmtId="164" fontId="31" fillId="29" borderId="6" xfId="2" applyNumberFormat="1" applyFont="1" applyFill="1" applyBorder="1" applyAlignment="1">
      <alignment horizontal="center" vertical="center" wrapText="1"/>
    </xf>
    <xf numFmtId="164" fontId="31" fillId="29" borderId="13" xfId="2" applyNumberFormat="1" applyFont="1" applyFill="1" applyBorder="1" applyAlignment="1">
      <alignment horizontal="center" vertical="center" wrapText="1"/>
    </xf>
    <xf numFmtId="43" fontId="32" fillId="0" borderId="6" xfId="2" applyFont="1" applyBorder="1" applyAlignment="1">
      <alignment horizontal="center" vertical="center"/>
    </xf>
    <xf numFmtId="43" fontId="32" fillId="0" borderId="13" xfId="2" applyFont="1" applyBorder="1" applyAlignment="1">
      <alignment horizontal="center" vertical="center"/>
    </xf>
    <xf numFmtId="43" fontId="32" fillId="0" borderId="17" xfId="2" applyFont="1" applyBorder="1" applyAlignment="1">
      <alignment horizontal="center" vertical="center"/>
    </xf>
    <xf numFmtId="2" fontId="31" fillId="29" borderId="6" xfId="2" applyNumberFormat="1" applyFont="1" applyFill="1" applyBorder="1" applyAlignment="1">
      <alignment horizontal="center" vertical="center"/>
    </xf>
    <xf numFmtId="2" fontId="31" fillId="29" borderId="16" xfId="2" applyNumberFormat="1" applyFont="1" applyFill="1" applyBorder="1" applyAlignment="1">
      <alignment horizontal="center" vertical="center"/>
    </xf>
    <xf numFmtId="2" fontId="31" fillId="29" borderId="13" xfId="0" applyNumberFormat="1" applyFont="1" applyFill="1" applyBorder="1" applyAlignment="1">
      <alignment horizontal="center" vertical="center" wrapText="1"/>
    </xf>
    <xf numFmtId="2" fontId="31" fillId="29" borderId="17" xfId="0" applyNumberFormat="1" applyFont="1" applyFill="1" applyBorder="1" applyAlignment="1">
      <alignment horizontal="center" vertical="center" wrapText="1"/>
    </xf>
    <xf numFmtId="0" fontId="41" fillId="0" borderId="0" xfId="4"/>
    <xf numFmtId="171" fontId="41" fillId="0" borderId="0" xfId="4" applyNumberFormat="1"/>
    <xf numFmtId="0" fontId="42" fillId="0" borderId="0" xfId="4" applyFont="1" applyAlignment="1">
      <alignment horizontal="center"/>
    </xf>
    <xf numFmtId="0" fontId="41" fillId="0" borderId="0" xfId="4" applyAlignment="1">
      <alignment horizontal="right" vertical="top"/>
    </xf>
    <xf numFmtId="0" fontId="41" fillId="0" borderId="0" xfId="4" applyAlignment="1">
      <alignment horizontal="center"/>
    </xf>
    <xf numFmtId="3" fontId="41" fillId="0" borderId="0" xfId="4" applyNumberFormat="1"/>
    <xf numFmtId="10" fontId="41" fillId="0" borderId="0" xfId="4" applyNumberFormat="1"/>
    <xf numFmtId="0" fontId="41" fillId="0" borderId="0" xfId="4" applyFont="1"/>
    <xf numFmtId="2" fontId="41" fillId="0" borderId="0" xfId="4" applyNumberFormat="1"/>
    <xf numFmtId="0" fontId="42" fillId="0" borderId="0" xfId="4" applyFont="1"/>
    <xf numFmtId="0" fontId="42" fillId="0" borderId="0" xfId="4" applyFont="1" applyAlignment="1">
      <alignment horizontal="right" vertical="top"/>
    </xf>
    <xf numFmtId="0" fontId="41" fillId="0" borderId="0" xfId="4" applyAlignment="1">
      <alignment horizontal="right"/>
    </xf>
    <xf numFmtId="168" fontId="41" fillId="0" borderId="0" xfId="4" applyNumberFormat="1"/>
    <xf numFmtId="4" fontId="41" fillId="0" borderId="0" xfId="4" applyNumberFormat="1"/>
    <xf numFmtId="9" fontId="41" fillId="0" borderId="0" xfId="4" applyNumberFormat="1"/>
    <xf numFmtId="172" fontId="41" fillId="0" borderId="0" xfId="4" applyNumberFormat="1" applyAlignment="1">
      <alignment horizontal="right"/>
    </xf>
    <xf numFmtId="173" fontId="41" fillId="0" borderId="0" xfId="4" applyNumberFormat="1"/>
    <xf numFmtId="174" fontId="41" fillId="0" borderId="0" xfId="4" applyNumberFormat="1"/>
    <xf numFmtId="175" fontId="41" fillId="0" borderId="0" xfId="4" applyNumberFormat="1" applyAlignment="1">
      <alignment horizontal="right"/>
    </xf>
    <xf numFmtId="173" fontId="41" fillId="0" borderId="0" xfId="4" applyNumberFormat="1" applyAlignment="1">
      <alignment horizontal="right"/>
    </xf>
    <xf numFmtId="1" fontId="41" fillId="0" borderId="0" xfId="4" applyNumberFormat="1" applyAlignment="1">
      <alignment horizontal="right"/>
    </xf>
    <xf numFmtId="164" fontId="41" fillId="0" borderId="0" xfId="4" applyNumberFormat="1" applyAlignment="1">
      <alignment horizontal="right"/>
    </xf>
    <xf numFmtId="2" fontId="41" fillId="0" borderId="0" xfId="4" applyNumberFormat="1" applyAlignment="1">
      <alignment horizontal="right"/>
    </xf>
    <xf numFmtId="0" fontId="4" fillId="9" borderId="0" xfId="0" applyFont="1" applyFill="1" applyBorder="1" applyAlignment="1">
      <alignment horizontal="center" vertical="center" wrapText="1"/>
    </xf>
    <xf numFmtId="43" fontId="5" fillId="9" borderId="16" xfId="3" applyNumberFormat="1" applyFont="1" applyFill="1" applyBorder="1" applyAlignment="1">
      <alignment horizontal="center"/>
    </xf>
    <xf numFmtId="0" fontId="4" fillId="9" borderId="0" xfId="0" applyFont="1" applyFill="1" applyBorder="1" applyAlignment="1">
      <alignment vertical="center" wrapText="1"/>
    </xf>
    <xf numFmtId="0" fontId="5" fillId="12" borderId="12" xfId="0" applyFont="1" applyFill="1" applyBorder="1" applyAlignment="1">
      <alignment horizontal="center" vertical="center" wrapText="1"/>
    </xf>
    <xf numFmtId="0" fontId="4" fillId="30" borderId="1" xfId="0" applyFont="1" applyFill="1" applyBorder="1" applyAlignment="1">
      <alignment horizontal="center" vertical="center"/>
    </xf>
    <xf numFmtId="0" fontId="4" fillId="30" borderId="19" xfId="0" applyFont="1" applyFill="1" applyBorder="1" applyAlignment="1">
      <alignment horizontal="center" vertical="center"/>
    </xf>
    <xf numFmtId="0" fontId="4" fillId="30" borderId="48" xfId="0" applyFont="1" applyFill="1" applyBorder="1" applyAlignment="1">
      <alignment horizontal="center" vertical="center"/>
    </xf>
    <xf numFmtId="0" fontId="4" fillId="3" borderId="1" xfId="0" applyFont="1" applyFill="1" applyBorder="1" applyAlignment="1">
      <alignment horizontal="center" vertical="center"/>
    </xf>
    <xf numFmtId="0" fontId="5" fillId="12" borderId="54"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4" fillId="3" borderId="19" xfId="0" applyFont="1" applyFill="1" applyBorder="1" applyAlignment="1">
      <alignment horizontal="center" vertical="center"/>
    </xf>
    <xf numFmtId="43" fontId="5" fillId="9" borderId="58" xfId="3" applyNumberFormat="1" applyFont="1" applyFill="1" applyBorder="1" applyAlignment="1">
      <alignment horizontal="center"/>
    </xf>
    <xf numFmtId="43" fontId="5" fillId="9" borderId="59" xfId="3" applyNumberFormat="1" applyFont="1" applyFill="1" applyBorder="1" applyAlignment="1">
      <alignment horizontal="center"/>
    </xf>
    <xf numFmtId="43" fontId="5" fillId="9" borderId="60" xfId="3" applyNumberFormat="1" applyFont="1" applyFill="1" applyBorder="1" applyAlignment="1">
      <alignment horizontal="center"/>
    </xf>
    <xf numFmtId="43" fontId="5" fillId="9" borderId="61" xfId="3" applyNumberFormat="1" applyFont="1" applyFill="1" applyBorder="1" applyAlignment="1">
      <alignment horizontal="center"/>
    </xf>
    <xf numFmtId="43" fontId="5" fillId="9" borderId="60" xfId="3" applyNumberFormat="1" applyFont="1" applyFill="1" applyBorder="1" applyAlignment="1">
      <alignment horizontal="left"/>
    </xf>
    <xf numFmtId="43" fontId="5" fillId="9" borderId="61" xfId="3" applyNumberFormat="1" applyFont="1" applyFill="1" applyBorder="1" applyAlignment="1">
      <alignment horizontal="left"/>
    </xf>
    <xf numFmtId="43" fontId="5" fillId="9" borderId="62" xfId="3" applyNumberFormat="1" applyFont="1" applyFill="1" applyBorder="1" applyAlignment="1">
      <alignment horizontal="center"/>
    </xf>
    <xf numFmtId="43" fontId="5" fillId="9" borderId="63" xfId="3" applyNumberFormat="1" applyFont="1" applyFill="1" applyBorder="1" applyAlignment="1">
      <alignment horizontal="center"/>
    </xf>
    <xf numFmtId="170" fontId="34" fillId="9" borderId="58" xfId="3" applyNumberFormat="1" applyFont="1" applyFill="1" applyBorder="1" applyAlignment="1">
      <alignment horizontal="center" vertical="center"/>
    </xf>
    <xf numFmtId="168" fontId="5" fillId="9" borderId="59" xfId="3" applyNumberFormat="1" applyFont="1" applyFill="1" applyBorder="1" applyAlignment="1">
      <alignment horizontal="center" vertical="center"/>
    </xf>
    <xf numFmtId="170" fontId="34" fillId="9" borderId="60" xfId="2" applyNumberFormat="1" applyFont="1" applyFill="1" applyBorder="1" applyAlignment="1">
      <alignment horizontal="center" vertical="center"/>
    </xf>
    <xf numFmtId="168" fontId="5" fillId="9" borderId="61" xfId="3" applyNumberFormat="1" applyFont="1" applyFill="1" applyBorder="1" applyAlignment="1">
      <alignment horizontal="center" vertical="center"/>
    </xf>
    <xf numFmtId="170" fontId="34" fillId="9" borderId="60" xfId="2" applyNumberFormat="1" applyFont="1" applyFill="1" applyBorder="1" applyAlignment="1">
      <alignment horizontal="left" vertical="center"/>
    </xf>
    <xf numFmtId="170" fontId="34" fillId="9" borderId="62" xfId="2" applyNumberFormat="1" applyFont="1" applyFill="1" applyBorder="1" applyAlignment="1">
      <alignment horizontal="center" vertical="center"/>
    </xf>
    <xf numFmtId="168" fontId="5" fillId="9" borderId="63" xfId="3" applyNumberFormat="1" applyFont="1" applyFill="1" applyBorder="1" applyAlignment="1">
      <alignment horizontal="center" vertical="center"/>
    </xf>
    <xf numFmtId="43" fontId="5" fillId="0" borderId="58" xfId="3" applyNumberFormat="1" applyFont="1" applyBorder="1" applyAlignment="1">
      <alignment horizontal="center"/>
    </xf>
    <xf numFmtId="43" fontId="5" fillId="0" borderId="59" xfId="3" applyNumberFormat="1" applyFont="1" applyBorder="1" applyAlignment="1">
      <alignment horizontal="center"/>
    </xf>
    <xf numFmtId="43" fontId="5" fillId="0" borderId="60" xfId="3" applyNumberFormat="1" applyFont="1" applyBorder="1" applyAlignment="1">
      <alignment horizontal="center"/>
    </xf>
    <xf numFmtId="43" fontId="5" fillId="0" borderId="61" xfId="3" applyNumberFormat="1" applyFont="1" applyBorder="1" applyAlignment="1">
      <alignment horizontal="center"/>
    </xf>
    <xf numFmtId="43" fontId="5" fillId="0" borderId="60" xfId="3" applyNumberFormat="1" applyFont="1" applyBorder="1" applyAlignment="1">
      <alignment horizontal="left"/>
    </xf>
    <xf numFmtId="43" fontId="5" fillId="0" borderId="61" xfId="3" applyNumberFormat="1" applyFont="1" applyBorder="1" applyAlignment="1">
      <alignment horizontal="left"/>
    </xf>
    <xf numFmtId="43" fontId="5" fillId="0" borderId="62" xfId="3" applyNumberFormat="1" applyFont="1" applyBorder="1" applyAlignment="1">
      <alignment horizontal="center"/>
    </xf>
    <xf numFmtId="43" fontId="5" fillId="0" borderId="63" xfId="3" applyNumberFormat="1" applyFont="1" applyBorder="1" applyAlignment="1">
      <alignment horizontal="center"/>
    </xf>
    <xf numFmtId="169" fontId="5" fillId="0" borderId="58" xfId="2" applyNumberFormat="1" applyFont="1" applyBorder="1" applyAlignment="1">
      <alignment horizontal="center" vertical="center"/>
    </xf>
    <xf numFmtId="169" fontId="5" fillId="0" borderId="59" xfId="2" applyNumberFormat="1" applyFont="1" applyBorder="1" applyAlignment="1">
      <alignment horizontal="center" vertical="center"/>
    </xf>
    <xf numFmtId="169" fontId="5" fillId="0" borderId="60" xfId="2" applyNumberFormat="1" applyFont="1" applyBorder="1" applyAlignment="1">
      <alignment horizontal="center" vertical="center"/>
    </xf>
    <xf numFmtId="169" fontId="5" fillId="0" borderId="61" xfId="2" applyNumberFormat="1" applyFont="1" applyBorder="1" applyAlignment="1">
      <alignment horizontal="center" vertical="center"/>
    </xf>
    <xf numFmtId="169" fontId="5" fillId="0" borderId="60" xfId="2" applyNumberFormat="1" applyFont="1" applyBorder="1" applyAlignment="1">
      <alignment horizontal="left" vertical="center"/>
    </xf>
    <xf numFmtId="169" fontId="5" fillId="0" borderId="61" xfId="2" applyNumberFormat="1" applyFont="1" applyBorder="1" applyAlignment="1">
      <alignment horizontal="left" vertical="center"/>
    </xf>
    <xf numFmtId="169" fontId="5" fillId="0" borderId="62" xfId="2" applyNumberFormat="1" applyFont="1" applyBorder="1" applyAlignment="1">
      <alignment horizontal="center" vertical="center"/>
    </xf>
    <xf numFmtId="169" fontId="5" fillId="0" borderId="63" xfId="2" applyNumberFormat="1" applyFont="1" applyBorder="1" applyAlignment="1">
      <alignment horizontal="center" vertical="center"/>
    </xf>
    <xf numFmtId="2" fontId="5" fillId="0" borderId="58" xfId="0" applyNumberFormat="1" applyFont="1" applyBorder="1"/>
    <xf numFmtId="2" fontId="5" fillId="0" borderId="59" xfId="0" applyNumberFormat="1" applyFont="1" applyBorder="1"/>
    <xf numFmtId="43" fontId="5" fillId="0" borderId="60" xfId="2" applyFont="1" applyBorder="1" applyAlignment="1">
      <alignment horizontal="center" vertical="center" wrapText="1"/>
    </xf>
    <xf numFmtId="43" fontId="5" fillId="0" borderId="61" xfId="2" applyFont="1" applyBorder="1" applyAlignment="1">
      <alignment horizontal="center" vertical="center" wrapText="1"/>
    </xf>
    <xf numFmtId="43" fontId="5" fillId="0" borderId="60" xfId="2" applyFont="1" applyBorder="1" applyAlignment="1">
      <alignment horizontal="left" vertical="center" wrapText="1"/>
    </xf>
    <xf numFmtId="43" fontId="5" fillId="0" borderId="61" xfId="2" applyFont="1" applyBorder="1" applyAlignment="1">
      <alignment horizontal="left" vertical="center" wrapText="1"/>
    </xf>
    <xf numFmtId="43" fontId="5" fillId="0" borderId="62" xfId="2" applyFont="1" applyBorder="1" applyAlignment="1">
      <alignment horizontal="center" vertical="center" wrapText="1"/>
    </xf>
    <xf numFmtId="43" fontId="5" fillId="0" borderId="63" xfId="2" applyFont="1" applyBorder="1" applyAlignment="1">
      <alignment horizontal="center" vertical="center" wrapText="1"/>
    </xf>
    <xf numFmtId="2" fontId="5" fillId="0" borderId="58" xfId="0" applyNumberFormat="1" applyFont="1" applyBorder="1" applyAlignment="1"/>
    <xf numFmtId="2" fontId="5" fillId="0" borderId="59" xfId="0" applyNumberFormat="1" applyFont="1" applyBorder="1" applyAlignment="1"/>
    <xf numFmtId="43" fontId="5" fillId="0" borderId="60" xfId="2" applyFont="1" applyBorder="1" applyAlignment="1">
      <alignment vertical="center" wrapText="1"/>
    </xf>
    <xf numFmtId="2" fontId="5" fillId="0" borderId="61" xfId="0" applyNumberFormat="1" applyFont="1" applyBorder="1" applyAlignment="1"/>
    <xf numFmtId="43" fontId="5" fillId="0" borderId="62" xfId="2" applyFont="1" applyBorder="1" applyAlignment="1">
      <alignment vertical="center" wrapText="1"/>
    </xf>
    <xf numFmtId="2" fontId="5" fillId="0" borderId="63" xfId="0" applyNumberFormat="1" applyFont="1" applyBorder="1" applyAlignment="1"/>
    <xf numFmtId="0" fontId="29" fillId="30" borderId="0" xfId="0" applyFont="1" applyFill="1" applyBorder="1" applyAlignment="1">
      <alignment horizontal="center" vertical="center"/>
    </xf>
    <xf numFmtId="0" fontId="5" fillId="12" borderId="16" xfId="0" applyFont="1" applyFill="1" applyBorder="1" applyAlignment="1">
      <alignment horizontal="center" vertical="center" wrapText="1"/>
    </xf>
    <xf numFmtId="0" fontId="5" fillId="12" borderId="13" xfId="0" applyFont="1" applyFill="1" applyBorder="1" applyAlignment="1">
      <alignment horizontal="center" vertical="center" wrapText="1"/>
    </xf>
    <xf numFmtId="0" fontId="5" fillId="12" borderId="15" xfId="0" applyFont="1" applyFill="1" applyBorder="1" applyAlignment="1">
      <alignment horizontal="center" vertical="center" wrapText="1"/>
    </xf>
    <xf numFmtId="0" fontId="5" fillId="12" borderId="14" xfId="0" applyFont="1" applyFill="1" applyBorder="1" applyAlignment="1">
      <alignment horizontal="center" vertical="center" wrapText="1"/>
    </xf>
    <xf numFmtId="0" fontId="26" fillId="0" borderId="0" xfId="0" applyFont="1" applyBorder="1"/>
    <xf numFmtId="0" fontId="46" fillId="31" borderId="45" xfId="4" applyFont="1" applyFill="1" applyBorder="1" applyAlignment="1">
      <alignment horizontal="center"/>
    </xf>
    <xf numFmtId="0" fontId="46" fillId="31" borderId="4" xfId="4" applyFont="1" applyFill="1" applyBorder="1" applyAlignment="1">
      <alignment horizontal="center"/>
    </xf>
    <xf numFmtId="171" fontId="46" fillId="31" borderId="4" xfId="4" applyNumberFormat="1" applyFont="1" applyFill="1" applyBorder="1" applyAlignment="1">
      <alignment horizontal="center" vertical="center"/>
    </xf>
    <xf numFmtId="0" fontId="47" fillId="31" borderId="4" xfId="4" applyFont="1" applyFill="1" applyBorder="1" applyAlignment="1">
      <alignment horizontal="center" vertical="center"/>
    </xf>
    <xf numFmtId="0" fontId="46" fillId="31" borderId="4" xfId="4" applyFont="1" applyFill="1" applyBorder="1" applyAlignment="1">
      <alignment horizontal="center" vertical="center"/>
    </xf>
    <xf numFmtId="0" fontId="46" fillId="31" borderId="46" xfId="4" applyFont="1" applyFill="1" applyBorder="1" applyAlignment="1">
      <alignment horizontal="center" vertical="center"/>
    </xf>
    <xf numFmtId="0" fontId="48" fillId="9" borderId="0" xfId="4" applyFont="1" applyFill="1" applyBorder="1"/>
    <xf numFmtId="0" fontId="48" fillId="9" borderId="0" xfId="4" applyFont="1" applyFill="1"/>
    <xf numFmtId="0" fontId="48" fillId="0" borderId="0" xfId="4" applyFont="1"/>
    <xf numFmtId="0" fontId="46" fillId="31" borderId="47" xfId="4" applyFont="1" applyFill="1" applyBorder="1" applyAlignment="1">
      <alignment horizontal="center"/>
    </xf>
    <xf numFmtId="0" fontId="46" fillId="31" borderId="0" xfId="4" applyFont="1" applyFill="1" applyBorder="1" applyAlignment="1">
      <alignment horizontal="center"/>
    </xf>
    <xf numFmtId="0" fontId="46" fillId="31" borderId="0" xfId="4" applyFont="1" applyFill="1" applyBorder="1" applyAlignment="1">
      <alignment horizontal="center" vertical="center"/>
    </xf>
    <xf numFmtId="0" fontId="46" fillId="31" borderId="38" xfId="4" applyFont="1" applyFill="1" applyBorder="1" applyAlignment="1">
      <alignment horizontal="center" vertical="center" wrapText="1"/>
    </xf>
    <xf numFmtId="0" fontId="48" fillId="9" borderId="0" xfId="4" applyFont="1" applyFill="1" applyBorder="1" applyAlignment="1">
      <alignment horizontal="center" vertical="center" wrapText="1"/>
    </xf>
    <xf numFmtId="0" fontId="46" fillId="31" borderId="48" xfId="4" applyFont="1" applyFill="1" applyBorder="1" applyAlignment="1">
      <alignment horizontal="center"/>
    </xf>
    <xf numFmtId="0" fontId="46" fillId="31" borderId="1" xfId="4" applyFont="1" applyFill="1" applyBorder="1" applyAlignment="1">
      <alignment horizontal="center"/>
    </xf>
    <xf numFmtId="0" fontId="46" fillId="31" borderId="1" xfId="4" applyFont="1" applyFill="1" applyBorder="1" applyAlignment="1">
      <alignment horizontal="center" vertical="center"/>
    </xf>
    <xf numFmtId="0" fontId="46" fillId="31" borderId="19" xfId="4" applyFont="1" applyFill="1" applyBorder="1" applyAlignment="1">
      <alignment horizontal="center" vertical="center" wrapText="1"/>
    </xf>
    <xf numFmtId="0" fontId="48" fillId="26" borderId="47" xfId="4" applyFont="1" applyFill="1" applyBorder="1"/>
    <xf numFmtId="0" fontId="48" fillId="26" borderId="0" xfId="4" applyFont="1" applyFill="1" applyBorder="1"/>
    <xf numFmtId="0" fontId="48" fillId="26" borderId="38" xfId="4" applyFont="1" applyFill="1" applyBorder="1" applyAlignment="1">
      <alignment horizontal="center" vertical="center" wrapText="1"/>
    </xf>
    <xf numFmtId="0" fontId="48" fillId="26" borderId="0" xfId="4" applyFont="1" applyFill="1" applyBorder="1" applyAlignment="1">
      <alignment horizontal="center"/>
    </xf>
    <xf numFmtId="3" fontId="48" fillId="26" borderId="0" xfId="4" applyNumberFormat="1" applyFont="1" applyFill="1" applyBorder="1"/>
    <xf numFmtId="10" fontId="48" fillId="26" borderId="0" xfId="4" applyNumberFormat="1" applyFont="1" applyFill="1" applyBorder="1"/>
    <xf numFmtId="2" fontId="48" fillId="26" borderId="0" xfId="4" applyNumberFormat="1" applyFont="1" applyFill="1" applyBorder="1"/>
    <xf numFmtId="0" fontId="48" fillId="26" borderId="38" xfId="4" applyFont="1" applyFill="1" applyBorder="1"/>
    <xf numFmtId="0" fontId="48" fillId="26" borderId="48" xfId="4" applyFont="1" applyFill="1" applyBorder="1"/>
    <xf numFmtId="0" fontId="48" fillId="26" borderId="1" xfId="4" applyFont="1" applyFill="1" applyBorder="1"/>
    <xf numFmtId="0" fontId="48" fillId="26" borderId="1" xfId="4" applyFont="1" applyFill="1" applyBorder="1" applyAlignment="1">
      <alignment horizontal="center"/>
    </xf>
    <xf numFmtId="0" fontId="48" fillId="26" borderId="19" xfId="4" applyFont="1" applyFill="1" applyBorder="1"/>
    <xf numFmtId="0" fontId="48" fillId="26" borderId="0" xfId="4" applyFont="1" applyFill="1"/>
    <xf numFmtId="0" fontId="48" fillId="26" borderId="0" xfId="4" applyFont="1" applyFill="1" applyAlignment="1">
      <alignment horizontal="center"/>
    </xf>
    <xf numFmtId="0" fontId="49" fillId="9" borderId="0" xfId="4" applyFont="1" applyFill="1" applyBorder="1" applyAlignment="1">
      <alignment horizontal="center" vertical="center"/>
    </xf>
    <xf numFmtId="0" fontId="50" fillId="9" borderId="0" xfId="4" applyFont="1" applyFill="1" applyBorder="1" applyAlignment="1"/>
    <xf numFmtId="0" fontId="49" fillId="27" borderId="45" xfId="4" applyFont="1" applyFill="1" applyBorder="1"/>
    <xf numFmtId="0" fontId="48" fillId="27" borderId="4" xfId="4" applyFont="1" applyFill="1" applyBorder="1"/>
    <xf numFmtId="0" fontId="48" fillId="27" borderId="4" xfId="4" applyFont="1" applyFill="1" applyBorder="1" applyAlignment="1">
      <alignment horizontal="center"/>
    </xf>
    <xf numFmtId="0" fontId="48" fillId="27" borderId="46" xfId="4" applyFont="1" applyFill="1" applyBorder="1"/>
    <xf numFmtId="0" fontId="48" fillId="27" borderId="47" xfId="4" applyFont="1" applyFill="1" applyBorder="1"/>
    <xf numFmtId="0" fontId="48" fillId="27" borderId="0" xfId="4" applyFont="1" applyFill="1" applyBorder="1"/>
    <xf numFmtId="0" fontId="48" fillId="27" borderId="0" xfId="4" applyFont="1" applyFill="1" applyBorder="1" applyAlignment="1">
      <alignment horizontal="center"/>
    </xf>
    <xf numFmtId="0" fontId="48" fillId="27" borderId="38" xfId="4" applyFont="1" applyFill="1" applyBorder="1"/>
    <xf numFmtId="0" fontId="49" fillId="27" borderId="47" xfId="4" applyFont="1" applyFill="1" applyBorder="1"/>
    <xf numFmtId="0" fontId="49" fillId="27" borderId="0" xfId="4" applyFont="1" applyFill="1" applyBorder="1"/>
    <xf numFmtId="0" fontId="49" fillId="27" borderId="0" xfId="4" applyFont="1" applyFill="1" applyBorder="1" applyAlignment="1">
      <alignment horizontal="center"/>
    </xf>
    <xf numFmtId="0" fontId="49" fillId="27" borderId="38" xfId="4" applyFont="1" applyFill="1" applyBorder="1"/>
    <xf numFmtId="0" fontId="48" fillId="27" borderId="0" xfId="4" applyFont="1" applyFill="1" applyBorder="1" applyAlignment="1">
      <alignment horizontal="right"/>
    </xf>
    <xf numFmtId="3" fontId="48" fillId="27" borderId="0" xfId="4" applyNumberFormat="1" applyFont="1" applyFill="1" applyBorder="1"/>
    <xf numFmtId="9" fontId="48" fillId="27" borderId="0" xfId="4" applyNumberFormat="1" applyFont="1" applyFill="1" applyBorder="1"/>
    <xf numFmtId="9" fontId="48" fillId="27" borderId="0" xfId="4" applyNumberFormat="1" applyFont="1" applyFill="1" applyBorder="1" applyAlignment="1">
      <alignment horizontal="right"/>
    </xf>
    <xf numFmtId="168" fontId="48" fillId="27" borderId="0" xfId="4" applyNumberFormat="1" applyFont="1" applyFill="1" applyBorder="1"/>
    <xf numFmtId="4" fontId="48" fillId="27" borderId="0" xfId="4" applyNumberFormat="1" applyFont="1" applyFill="1" applyBorder="1"/>
    <xf numFmtId="0" fontId="48" fillId="27" borderId="67" xfId="4" applyFont="1" applyFill="1" applyBorder="1"/>
    <xf numFmtId="173" fontId="48" fillId="27" borderId="0" xfId="4" applyNumberFormat="1" applyFont="1" applyFill="1" applyBorder="1"/>
    <xf numFmtId="173" fontId="48" fillId="27" borderId="0" xfId="4" applyNumberFormat="1" applyFont="1" applyFill="1" applyBorder="1" applyAlignment="1">
      <alignment horizontal="right"/>
    </xf>
    <xf numFmtId="175" fontId="48" fillId="27" borderId="0" xfId="4" applyNumberFormat="1" applyFont="1" applyFill="1" applyBorder="1" applyAlignment="1">
      <alignment horizontal="right"/>
    </xf>
    <xf numFmtId="1" fontId="48" fillId="27" borderId="0" xfId="4" applyNumberFormat="1" applyFont="1" applyFill="1" applyBorder="1" applyAlignment="1">
      <alignment horizontal="right"/>
    </xf>
    <xf numFmtId="164" fontId="48" fillId="27" borderId="0" xfId="4" applyNumberFormat="1" applyFont="1" applyFill="1" applyBorder="1" applyAlignment="1">
      <alignment horizontal="right"/>
    </xf>
    <xf numFmtId="2" fontId="48" fillId="27" borderId="0" xfId="4" applyNumberFormat="1" applyFont="1" applyFill="1" applyBorder="1" applyAlignment="1">
      <alignment horizontal="right"/>
    </xf>
    <xf numFmtId="0" fontId="48" fillId="27" borderId="48" xfId="4" applyFont="1" applyFill="1" applyBorder="1"/>
    <xf numFmtId="0" fontId="48" fillId="27" borderId="1" xfId="4" applyFont="1" applyFill="1" applyBorder="1"/>
    <xf numFmtId="0" fontId="48" fillId="27" borderId="1" xfId="4" applyFont="1" applyFill="1" applyBorder="1" applyAlignment="1">
      <alignment horizontal="center"/>
    </xf>
    <xf numFmtId="0" fontId="48" fillId="27" borderId="19" xfId="4" applyFont="1" applyFill="1" applyBorder="1"/>
    <xf numFmtId="0" fontId="49" fillId="26" borderId="0" xfId="4" applyFont="1" applyFill="1" applyAlignment="1">
      <alignment horizontal="center"/>
    </xf>
    <xf numFmtId="0" fontId="49" fillId="9" borderId="0" xfId="4" applyFont="1" applyFill="1" applyBorder="1" applyAlignment="1"/>
    <xf numFmtId="0" fontId="48" fillId="9" borderId="0" xfId="4" applyFont="1" applyFill="1" applyAlignment="1">
      <alignment horizontal="center"/>
    </xf>
    <xf numFmtId="0" fontId="48" fillId="0" borderId="0" xfId="4" applyFont="1" applyAlignment="1">
      <alignment horizontal="center"/>
    </xf>
    <xf numFmtId="0" fontId="5" fillId="0" borderId="20" xfId="0" applyFont="1" applyBorder="1" applyAlignment="1">
      <alignment horizontal="left" vertical="center" wrapText="1"/>
    </xf>
    <xf numFmtId="0" fontId="5" fillId="0" borderId="31" xfId="0" applyFont="1" applyBorder="1" applyAlignment="1">
      <alignment horizontal="left" vertical="center" wrapText="1"/>
    </xf>
    <xf numFmtId="0" fontId="5" fillId="0" borderId="20" xfId="0" applyFont="1" applyBorder="1" applyAlignment="1">
      <alignment horizontal="left" vertical="center"/>
    </xf>
    <xf numFmtId="0" fontId="5" fillId="0" borderId="31" xfId="0" applyFont="1" applyBorder="1" applyAlignment="1">
      <alignment horizontal="left" vertical="center"/>
    </xf>
    <xf numFmtId="0" fontId="29" fillId="30" borderId="14" xfId="0" applyFont="1" applyFill="1" applyBorder="1" applyAlignment="1">
      <alignment horizontal="center" vertical="center"/>
    </xf>
    <xf numFmtId="0" fontId="29" fillId="30" borderId="15" xfId="0" applyFont="1" applyFill="1" applyBorder="1" applyAlignment="1">
      <alignment horizontal="center" vertical="center"/>
    </xf>
    <xf numFmtId="0" fontId="29" fillId="30" borderId="22" xfId="0" applyFont="1" applyFill="1" applyBorder="1" applyAlignment="1">
      <alignment horizontal="center" vertical="center"/>
    </xf>
    <xf numFmtId="0" fontId="29" fillId="30" borderId="20" xfId="0" applyFont="1" applyFill="1" applyBorder="1" applyAlignment="1">
      <alignment horizontal="center" vertical="center"/>
    </xf>
    <xf numFmtId="0" fontId="29" fillId="30" borderId="30" xfId="0" applyFont="1" applyFill="1" applyBorder="1" applyAlignment="1">
      <alignment horizontal="center" vertical="center"/>
    </xf>
    <xf numFmtId="0" fontId="29" fillId="30" borderId="31" xfId="0" applyFont="1" applyFill="1" applyBorder="1" applyAlignment="1">
      <alignment horizontal="center" vertical="center"/>
    </xf>
    <xf numFmtId="0" fontId="29" fillId="30" borderId="7" xfId="0" applyFont="1" applyFill="1" applyBorder="1" applyAlignment="1">
      <alignment horizontal="center" vertical="center"/>
    </xf>
    <xf numFmtId="0" fontId="29" fillId="30" borderId="16" xfId="0" applyFont="1" applyFill="1" applyBorder="1" applyAlignment="1">
      <alignment horizontal="center" vertical="center"/>
    </xf>
    <xf numFmtId="0" fontId="29" fillId="30" borderId="13" xfId="0" applyFont="1" applyFill="1" applyBorder="1" applyAlignment="1">
      <alignment horizontal="center" vertical="center"/>
    </xf>
    <xf numFmtId="0" fontId="5" fillId="0" borderId="15" xfId="0" applyFont="1" applyBorder="1" applyAlignment="1">
      <alignment horizontal="left" vertical="center" wrapText="1"/>
    </xf>
    <xf numFmtId="0" fontId="5" fillId="0" borderId="16" xfId="0" applyFont="1" applyBorder="1" applyAlignment="1">
      <alignment horizontal="center" vertical="center" wrapText="1"/>
    </xf>
    <xf numFmtId="0" fontId="5" fillId="0" borderId="7" xfId="0" applyFont="1" applyBorder="1" applyAlignment="1">
      <alignment horizontal="left" vertical="center" wrapText="1"/>
    </xf>
    <xf numFmtId="0" fontId="5" fillId="0" borderId="16" xfId="0" applyFont="1" applyBorder="1" applyAlignment="1">
      <alignment horizontal="left" vertical="center" wrapText="1"/>
    </xf>
    <xf numFmtId="0" fontId="5" fillId="0" borderId="7" xfId="0" applyFont="1" applyBorder="1" applyAlignment="1">
      <alignment horizontal="left" vertical="center"/>
    </xf>
    <xf numFmtId="0" fontId="5" fillId="0" borderId="16" xfId="0" applyFont="1" applyBorder="1" applyAlignment="1">
      <alignment horizontal="left" vertical="center"/>
    </xf>
    <xf numFmtId="0" fontId="5" fillId="12" borderId="30" xfId="0" applyFont="1" applyFill="1" applyBorder="1" applyAlignment="1">
      <alignment horizontal="center" vertical="center" wrapText="1"/>
    </xf>
    <xf numFmtId="0" fontId="5" fillId="12" borderId="31" xfId="0" applyFont="1" applyFill="1" applyBorder="1" applyAlignment="1">
      <alignment horizontal="center" vertical="center" wrapText="1"/>
    </xf>
    <xf numFmtId="164" fontId="29" fillId="0" borderId="13" xfId="0" applyNumberFormat="1" applyFont="1" applyFill="1" applyBorder="1" applyAlignment="1">
      <alignment horizontal="center" vertical="center"/>
    </xf>
    <xf numFmtId="164" fontId="29" fillId="0" borderId="15" xfId="0" applyNumberFormat="1" applyFont="1" applyFill="1" applyBorder="1" applyAlignment="1">
      <alignment horizontal="center" vertical="center"/>
    </xf>
    <xf numFmtId="2" fontId="29" fillId="0" borderId="13" xfId="0" applyNumberFormat="1" applyFont="1" applyFill="1" applyBorder="1" applyAlignment="1">
      <alignment horizontal="center" vertical="center"/>
    </xf>
    <xf numFmtId="164" fontId="31" fillId="0" borderId="16" xfId="0" applyNumberFormat="1" applyFont="1" applyFill="1" applyBorder="1" applyAlignment="1">
      <alignment horizontal="center" vertical="center"/>
    </xf>
    <xf numFmtId="164" fontId="31" fillId="0" borderId="14" xfId="0" applyNumberFormat="1" applyFont="1" applyFill="1" applyBorder="1" applyAlignment="1">
      <alignment horizontal="center" vertical="center" wrapText="1"/>
    </xf>
    <xf numFmtId="164" fontId="6" fillId="0" borderId="30" xfId="0" applyNumberFormat="1" applyFont="1" applyFill="1" applyBorder="1" applyAlignment="1">
      <alignment horizontal="center" vertical="center" wrapText="1"/>
    </xf>
    <xf numFmtId="164" fontId="6" fillId="0" borderId="16" xfId="0" applyNumberFormat="1" applyFont="1" applyFill="1" applyBorder="1" applyAlignment="1">
      <alignment horizontal="center" vertical="center" wrapText="1"/>
    </xf>
    <xf numFmtId="2" fontId="6" fillId="0" borderId="30" xfId="0" applyNumberFormat="1" applyFont="1" applyFill="1" applyBorder="1" applyAlignment="1">
      <alignment horizontal="center" vertical="center" wrapText="1"/>
    </xf>
    <xf numFmtId="2" fontId="6" fillId="0" borderId="16" xfId="0" applyNumberFormat="1" applyFont="1" applyFill="1" applyBorder="1" applyAlignment="1">
      <alignment horizontal="center" vertical="center" wrapText="1"/>
    </xf>
    <xf numFmtId="164" fontId="31" fillId="0" borderId="13" xfId="0" applyNumberFormat="1" applyFont="1" applyFill="1" applyBorder="1" applyAlignment="1">
      <alignment horizontal="center" vertical="center" wrapText="1"/>
    </xf>
    <xf numFmtId="164" fontId="31" fillId="0" borderId="31" xfId="0" applyNumberFormat="1" applyFont="1" applyFill="1" applyBorder="1" applyAlignment="1">
      <alignment horizontal="center" vertical="center"/>
    </xf>
    <xf numFmtId="2" fontId="31" fillId="0" borderId="14" xfId="0" applyNumberFormat="1" applyFont="1" applyFill="1" applyBorder="1" applyAlignment="1">
      <alignment horizontal="center" vertical="center" wrapText="1"/>
    </xf>
    <xf numFmtId="2" fontId="31" fillId="0" borderId="16" xfId="0" applyNumberFormat="1" applyFont="1" applyFill="1" applyBorder="1" applyAlignment="1">
      <alignment horizontal="center" vertical="center"/>
    </xf>
    <xf numFmtId="2" fontId="31" fillId="0" borderId="13" xfId="0" applyNumberFormat="1" applyFont="1" applyFill="1" applyBorder="1" applyAlignment="1">
      <alignment horizontal="center" vertical="center" wrapText="1"/>
    </xf>
    <xf numFmtId="164" fontId="52" fillId="0" borderId="0" xfId="0" applyNumberFormat="1" applyFont="1" applyFill="1" applyBorder="1" applyAlignment="1">
      <alignment horizontal="center" vertical="center"/>
    </xf>
    <xf numFmtId="164" fontId="52" fillId="0" borderId="22" xfId="0" applyNumberFormat="1" applyFont="1" applyFill="1" applyBorder="1" applyAlignment="1">
      <alignment horizontal="center" vertical="center"/>
    </xf>
    <xf numFmtId="164" fontId="6" fillId="0" borderId="0" xfId="0" applyNumberFormat="1" applyFont="1" applyBorder="1" applyAlignment="1">
      <alignment horizontal="center"/>
    </xf>
    <xf numFmtId="164" fontId="6" fillId="0" borderId="7" xfId="0" applyNumberFormat="1" applyFont="1" applyBorder="1" applyAlignment="1">
      <alignment horizontal="center"/>
    </xf>
    <xf numFmtId="2" fontId="6" fillId="0" borderId="7" xfId="0" applyNumberFormat="1" applyFont="1" applyBorder="1" applyAlignment="1">
      <alignment horizontal="center"/>
    </xf>
    <xf numFmtId="2" fontId="6" fillId="0" borderId="0" xfId="0" applyNumberFormat="1" applyFont="1" applyBorder="1" applyAlignment="1">
      <alignment horizontal="center"/>
    </xf>
    <xf numFmtId="164" fontId="6" fillId="0" borderId="16" xfId="0" applyNumberFormat="1" applyFont="1" applyBorder="1" applyAlignment="1">
      <alignment horizontal="center"/>
    </xf>
    <xf numFmtId="2" fontId="6" fillId="0" borderId="16" xfId="0" applyNumberFormat="1" applyFont="1" applyBorder="1" applyAlignment="1">
      <alignment horizontal="center"/>
    </xf>
    <xf numFmtId="164" fontId="6" fillId="0" borderId="20" xfId="0" applyNumberFormat="1" applyFont="1" applyBorder="1" applyAlignment="1">
      <alignment horizontal="center"/>
    </xf>
    <xf numFmtId="164" fontId="6" fillId="0" borderId="29" xfId="0" applyNumberFormat="1" applyFont="1" applyBorder="1" applyAlignment="1">
      <alignment horizontal="center"/>
    </xf>
    <xf numFmtId="164" fontId="6" fillId="0" borderId="31" xfId="0" applyNumberFormat="1" applyFont="1" applyBorder="1" applyAlignment="1">
      <alignment horizontal="center"/>
    </xf>
    <xf numFmtId="164" fontId="6" fillId="0" borderId="22" xfId="0" applyNumberFormat="1" applyFont="1" applyBorder="1" applyAlignment="1">
      <alignment horizontal="center"/>
    </xf>
    <xf numFmtId="164" fontId="6" fillId="0" borderId="68" xfId="0" applyNumberFormat="1" applyFont="1" applyBorder="1" applyAlignment="1">
      <alignment horizontal="center"/>
    </xf>
    <xf numFmtId="164" fontId="6" fillId="0" borderId="30" xfId="0" applyNumberFormat="1" applyFont="1" applyBorder="1" applyAlignment="1">
      <alignment horizontal="center"/>
    </xf>
    <xf numFmtId="2" fontId="6" fillId="0" borderId="22" xfId="0" applyNumberFormat="1" applyFont="1" applyBorder="1" applyAlignment="1">
      <alignment horizontal="center"/>
    </xf>
    <xf numFmtId="2" fontId="6" fillId="0" borderId="68" xfId="0" applyNumberFormat="1" applyFont="1" applyBorder="1" applyAlignment="1">
      <alignment horizontal="center"/>
    </xf>
    <xf numFmtId="2" fontId="6" fillId="0" borderId="30" xfId="0" applyNumberFormat="1" applyFont="1" applyBorder="1" applyAlignment="1">
      <alignment horizontal="center"/>
    </xf>
    <xf numFmtId="164" fontId="6" fillId="0" borderId="13" xfId="0" applyNumberFormat="1" applyFont="1" applyBorder="1" applyAlignment="1">
      <alignment horizontal="center"/>
    </xf>
    <xf numFmtId="164" fontId="6" fillId="0" borderId="14" xfId="0" applyNumberFormat="1" applyFont="1" applyBorder="1" applyAlignment="1">
      <alignment horizontal="center"/>
    </xf>
    <xf numFmtId="164" fontId="6" fillId="0" borderId="15" xfId="0" applyNumberFormat="1" applyFont="1" applyBorder="1" applyAlignment="1">
      <alignment horizontal="center"/>
    </xf>
    <xf numFmtId="2" fontId="6" fillId="0" borderId="13" xfId="0" applyNumberFormat="1" applyFont="1" applyBorder="1" applyAlignment="1">
      <alignment horizontal="center"/>
    </xf>
    <xf numFmtId="2" fontId="6" fillId="0" borderId="14" xfId="0" applyNumberFormat="1" applyFont="1" applyBorder="1" applyAlignment="1">
      <alignment horizontal="center"/>
    </xf>
    <xf numFmtId="164" fontId="32" fillId="0" borderId="68" xfId="0" applyNumberFormat="1" applyFont="1" applyFill="1" applyBorder="1" applyAlignment="1">
      <alignment horizontal="center" vertical="center" wrapText="1"/>
    </xf>
    <xf numFmtId="164" fontId="32" fillId="0" borderId="0" xfId="0" applyNumberFormat="1" applyFont="1" applyFill="1" applyBorder="1" applyAlignment="1">
      <alignment horizontal="center" vertical="center" wrapText="1"/>
    </xf>
    <xf numFmtId="2" fontId="32" fillId="0" borderId="14" xfId="0" applyNumberFormat="1" applyFont="1" applyFill="1" applyBorder="1" applyAlignment="1">
      <alignment horizontal="center" vertical="center" wrapText="1"/>
    </xf>
    <xf numFmtId="2" fontId="32" fillId="0" borderId="13" xfId="0" applyNumberFormat="1" applyFont="1" applyFill="1" applyBorder="1" applyAlignment="1">
      <alignment horizontal="center" vertical="center" wrapText="1"/>
    </xf>
    <xf numFmtId="164" fontId="32" fillId="0" borderId="22" xfId="0" applyNumberFormat="1" applyFont="1" applyFill="1" applyBorder="1" applyAlignment="1">
      <alignment horizontal="center" vertical="center" wrapText="1"/>
    </xf>
    <xf numFmtId="164" fontId="32" fillId="0" borderId="7" xfId="0" applyNumberFormat="1" applyFont="1" applyFill="1" applyBorder="1" applyAlignment="1">
      <alignment horizontal="center" vertical="center"/>
    </xf>
    <xf numFmtId="164" fontId="32" fillId="0" borderId="7" xfId="0" applyNumberFormat="1" applyFont="1" applyFill="1" applyBorder="1" applyAlignment="1">
      <alignment horizontal="center" vertical="center" wrapText="1"/>
    </xf>
    <xf numFmtId="164" fontId="32" fillId="0" borderId="20" xfId="0" applyNumberFormat="1" applyFont="1" applyFill="1" applyBorder="1" applyAlignment="1">
      <alignment horizontal="center" vertical="center"/>
    </xf>
    <xf numFmtId="2" fontId="32" fillId="0" borderId="68" xfId="0" applyNumberFormat="1" applyFont="1" applyFill="1" applyBorder="1" applyAlignment="1">
      <alignment horizontal="center" vertical="center" wrapText="1"/>
    </xf>
    <xf numFmtId="2" fontId="32" fillId="0" borderId="0"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wrapText="1"/>
    </xf>
    <xf numFmtId="164" fontId="32" fillId="0" borderId="30" xfId="0" applyNumberFormat="1" applyFont="1" applyFill="1" applyBorder="1" applyAlignment="1">
      <alignment horizontal="center" vertical="center" wrapText="1"/>
    </xf>
    <xf numFmtId="164" fontId="32" fillId="0" borderId="16" xfId="0" applyNumberFormat="1" applyFont="1" applyFill="1" applyBorder="1" applyAlignment="1">
      <alignment horizontal="center" vertical="center"/>
    </xf>
    <xf numFmtId="164" fontId="32" fillId="0" borderId="31" xfId="0" applyNumberFormat="1" applyFont="1" applyFill="1" applyBorder="1" applyAlignment="1">
      <alignment horizontal="center" vertical="center"/>
    </xf>
    <xf numFmtId="164" fontId="32" fillId="0" borderId="16" xfId="0" applyNumberFormat="1" applyFont="1" applyFill="1" applyBorder="1" applyAlignment="1">
      <alignment horizontal="center" vertical="center" wrapText="1"/>
    </xf>
    <xf numFmtId="164" fontId="32" fillId="0" borderId="0" xfId="0" applyNumberFormat="1" applyFont="1" applyFill="1" applyBorder="1" applyAlignment="1">
      <alignment horizontal="center" vertical="center"/>
    </xf>
    <xf numFmtId="164" fontId="32" fillId="0" borderId="29" xfId="0" applyNumberFormat="1" applyFont="1" applyFill="1" applyBorder="1" applyAlignment="1">
      <alignment horizontal="center" vertical="center"/>
    </xf>
    <xf numFmtId="2" fontId="32" fillId="0" borderId="7" xfId="0" applyNumberFormat="1" applyFont="1" applyFill="1" applyBorder="1" applyAlignment="1">
      <alignment horizontal="center" vertical="center"/>
    </xf>
    <xf numFmtId="2" fontId="32" fillId="0" borderId="13" xfId="0" applyNumberFormat="1" applyFont="1" applyFill="1" applyBorder="1" applyAlignment="1">
      <alignment horizontal="center" vertical="center"/>
    </xf>
    <xf numFmtId="2" fontId="32" fillId="0" borderId="15" xfId="0" applyNumberFormat="1" applyFont="1" applyFill="1" applyBorder="1" applyAlignment="1">
      <alignment horizontal="center" vertical="center"/>
    </xf>
    <xf numFmtId="2" fontId="32" fillId="0" borderId="22" xfId="0" applyNumberFormat="1" applyFont="1" applyFill="1" applyBorder="1" applyAlignment="1">
      <alignment horizontal="center" vertical="center"/>
    </xf>
    <xf numFmtId="0" fontId="20" fillId="0" borderId="13" xfId="0" applyFont="1" applyBorder="1" applyAlignment="1">
      <alignment horizontal="left" vertical="center" wrapText="1"/>
    </xf>
    <xf numFmtId="0" fontId="21" fillId="0" borderId="14" xfId="0" applyFont="1" applyBorder="1" applyAlignment="1">
      <alignment horizontal="right" vertical="center" wrapText="1" indent="2"/>
    </xf>
    <xf numFmtId="0" fontId="2" fillId="0" borderId="13" xfId="0" applyFont="1" applyBorder="1" applyAlignment="1">
      <alignment horizontal="right" vertical="center" indent="2"/>
    </xf>
    <xf numFmtId="0" fontId="2" fillId="0" borderId="14" xfId="0" applyFont="1" applyBorder="1" applyAlignment="1">
      <alignment horizontal="right" vertical="center" indent="2"/>
    </xf>
    <xf numFmtId="0" fontId="26" fillId="0" borderId="13" xfId="0" applyFont="1" applyBorder="1"/>
    <xf numFmtId="0" fontId="20" fillId="0" borderId="7" xfId="0" applyFont="1" applyBorder="1" applyAlignment="1">
      <alignment horizontal="left" vertical="center" wrapText="1"/>
    </xf>
    <xf numFmtId="0" fontId="20" fillId="0" borderId="0" xfId="0" applyFont="1" applyBorder="1" applyAlignment="1">
      <alignment horizontal="left" vertical="center" wrapText="1"/>
    </xf>
    <xf numFmtId="0" fontId="20" fillId="0" borderId="16" xfId="0" applyFont="1" applyBorder="1" applyAlignment="1">
      <alignment horizontal="left" vertical="center" wrapText="1"/>
    </xf>
    <xf numFmtId="0" fontId="53" fillId="0" borderId="22" xfId="0" applyFont="1" applyBorder="1" applyAlignment="1">
      <alignment horizontal="right" vertical="center" wrapText="1" indent="2"/>
    </xf>
    <xf numFmtId="0" fontId="55" fillId="0" borderId="20" xfId="0" applyFont="1" applyBorder="1" applyAlignment="1">
      <alignment horizontal="right" vertical="center" indent="2"/>
    </xf>
    <xf numFmtId="0" fontId="53" fillId="0" borderId="7" xfId="0" applyFont="1" applyBorder="1" applyAlignment="1">
      <alignment horizontal="right" vertical="center" wrapText="1" indent="2"/>
    </xf>
    <xf numFmtId="0" fontId="55" fillId="0" borderId="7" xfId="0" applyFont="1" applyBorder="1" applyAlignment="1">
      <alignment horizontal="right" vertical="center" indent="2"/>
    </xf>
    <xf numFmtId="0" fontId="56" fillId="0" borderId="22" xfId="0" applyFont="1" applyBorder="1" applyAlignment="1">
      <alignment horizontal="right" vertical="center" wrapText="1" indent="2"/>
    </xf>
    <xf numFmtId="0" fontId="2" fillId="0" borderId="20" xfId="0" applyFont="1" applyBorder="1" applyAlignment="1">
      <alignment horizontal="right" vertical="center" indent="2"/>
    </xf>
    <xf numFmtId="0" fontId="56" fillId="0" borderId="30" xfId="0" applyFont="1" applyBorder="1" applyAlignment="1">
      <alignment horizontal="right" vertical="center" wrapText="1" indent="2"/>
    </xf>
    <xf numFmtId="0" fontId="2" fillId="0" borderId="31" xfId="0" applyFont="1" applyBorder="1" applyAlignment="1">
      <alignment horizontal="right" vertical="center" indent="2"/>
    </xf>
    <xf numFmtId="0" fontId="48" fillId="0" borderId="22" xfId="0" applyFont="1" applyBorder="1" applyAlignment="1">
      <alignment horizontal="right" vertical="center" wrapText="1" indent="2"/>
    </xf>
    <xf numFmtId="0" fontId="54" fillId="0" borderId="20" xfId="0" applyFont="1" applyBorder="1" applyAlignment="1">
      <alignment horizontal="right" vertical="center" indent="2"/>
    </xf>
    <xf numFmtId="0" fontId="21" fillId="0" borderId="30" xfId="0" applyFont="1" applyBorder="1" applyAlignment="1">
      <alignment horizontal="right" vertical="center" wrapText="1" indent="2"/>
    </xf>
    <xf numFmtId="0" fontId="54" fillId="0" borderId="31" xfId="0" applyFont="1" applyBorder="1" applyAlignment="1">
      <alignment horizontal="right" vertical="center" indent="2"/>
    </xf>
    <xf numFmtId="0" fontId="2" fillId="0" borderId="7" xfId="0" applyFont="1" applyBorder="1" applyAlignment="1">
      <alignment horizontal="right" vertical="center" indent="2"/>
    </xf>
    <xf numFmtId="0" fontId="2" fillId="0" borderId="16" xfId="0" applyFont="1" applyBorder="1" applyAlignment="1">
      <alignment horizontal="right" vertical="center" indent="2"/>
    </xf>
    <xf numFmtId="0" fontId="54" fillId="0" borderId="7" xfId="0" applyFont="1" applyBorder="1" applyAlignment="1">
      <alignment horizontal="right" vertical="center" indent="2"/>
    </xf>
    <xf numFmtId="0" fontId="54" fillId="0" borderId="16" xfId="0" applyFont="1" applyBorder="1" applyAlignment="1">
      <alignment horizontal="right" vertical="center" indent="2"/>
    </xf>
    <xf numFmtId="1" fontId="2" fillId="0" borderId="15" xfId="0" applyNumberFormat="1" applyFont="1" applyBorder="1" applyAlignment="1">
      <alignment horizontal="right" vertical="center" indent="2"/>
    </xf>
    <xf numFmtId="1" fontId="2" fillId="0" borderId="13" xfId="0" applyNumberFormat="1" applyFont="1" applyBorder="1" applyAlignment="1">
      <alignment horizontal="right" vertical="center" indent="2"/>
    </xf>
    <xf numFmtId="0" fontId="26" fillId="0" borderId="11" xfId="0" applyFont="1" applyBorder="1" applyAlignment="1">
      <alignment horizontal="right" indent="3"/>
    </xf>
    <xf numFmtId="0" fontId="26" fillId="0" borderId="7" xfId="0" applyFont="1" applyBorder="1" applyAlignment="1">
      <alignment horizontal="right" indent="3"/>
    </xf>
    <xf numFmtId="0" fontId="26" fillId="0" borderId="16" xfId="0" applyFont="1" applyBorder="1" applyAlignment="1">
      <alignment horizontal="right" indent="3"/>
    </xf>
    <xf numFmtId="0" fontId="26" fillId="0" borderId="22" xfId="0" applyFont="1" applyBorder="1" applyAlignment="1">
      <alignment horizontal="right" indent="3"/>
    </xf>
    <xf numFmtId="0" fontId="26" fillId="0" borderId="30" xfId="0" applyFont="1" applyBorder="1" applyAlignment="1">
      <alignment horizontal="right" indent="3"/>
    </xf>
    <xf numFmtId="0" fontId="26" fillId="0" borderId="14" xfId="0" applyFont="1" applyBorder="1" applyAlignment="1">
      <alignment horizontal="right" indent="3"/>
    </xf>
    <xf numFmtId="0" fontId="26" fillId="0" borderId="0" xfId="0" applyFont="1" applyBorder="1" applyAlignment="1">
      <alignment wrapText="1"/>
    </xf>
    <xf numFmtId="0" fontId="26" fillId="0" borderId="15" xfId="0" applyFont="1" applyBorder="1" applyAlignment="1">
      <alignment horizontal="right" indent="3"/>
    </xf>
    <xf numFmtId="164" fontId="26" fillId="0" borderId="15" xfId="0" applyNumberFormat="1" applyFont="1" applyBorder="1" applyAlignment="1">
      <alignment horizontal="right" indent="2"/>
    </xf>
    <xf numFmtId="164" fontId="26" fillId="0" borderId="11" xfId="0" applyNumberFormat="1" applyFont="1" applyBorder="1" applyAlignment="1">
      <alignment horizontal="right" indent="2"/>
    </xf>
    <xf numFmtId="164" fontId="26" fillId="0" borderId="14" xfId="0" applyNumberFormat="1" applyFont="1" applyBorder="1" applyAlignment="1">
      <alignment horizontal="right" indent="2"/>
    </xf>
    <xf numFmtId="0" fontId="26" fillId="0" borderId="12" xfId="0" applyFont="1" applyBorder="1" applyAlignment="1">
      <alignment horizontal="right" indent="3"/>
    </xf>
    <xf numFmtId="0" fontId="26" fillId="0" borderId="27" xfId="0" applyFont="1" applyBorder="1" applyAlignment="1">
      <alignment horizontal="right" indent="3"/>
    </xf>
    <xf numFmtId="0" fontId="5" fillId="2" borderId="2" xfId="0" applyFont="1" applyFill="1" applyBorder="1" applyAlignment="1">
      <alignment horizontal="center" vertical="center" wrapText="1"/>
    </xf>
    <xf numFmtId="0" fontId="5" fillId="0" borderId="3" xfId="0" applyFont="1" applyBorder="1" applyAlignment="1">
      <alignment horizontal="right" vertical="center" wrapText="1"/>
    </xf>
    <xf numFmtId="0" fontId="5" fillId="6" borderId="5"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5" fillId="9" borderId="0" xfId="0" applyFont="1" applyFill="1" applyBorder="1" applyAlignment="1">
      <alignment horizontal="center" vertical="center" textRotation="90" wrapText="1"/>
    </xf>
    <xf numFmtId="0" fontId="5" fillId="12" borderId="23" xfId="0" applyFont="1" applyFill="1" applyBorder="1" applyAlignment="1">
      <alignment horizontal="center" vertical="center" wrapText="1"/>
    </xf>
    <xf numFmtId="0" fontId="5" fillId="12" borderId="51" xfId="0" applyFont="1" applyFill="1" applyBorder="1" applyAlignment="1">
      <alignment horizontal="center" vertical="center" wrapText="1"/>
    </xf>
    <xf numFmtId="0" fontId="5" fillId="12" borderId="27"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14" borderId="28" xfId="0" applyFont="1" applyFill="1" applyBorder="1" applyAlignment="1">
      <alignment horizontal="center" vertical="center" wrapText="1"/>
    </xf>
    <xf numFmtId="0" fontId="5" fillId="14" borderId="29" xfId="0" applyFont="1" applyFill="1" applyBorder="1" applyAlignment="1">
      <alignment horizontal="center" vertical="center" wrapText="1"/>
    </xf>
    <xf numFmtId="0" fontId="5" fillId="14" borderId="23" xfId="0" applyFont="1" applyFill="1" applyBorder="1" applyAlignment="1">
      <alignment horizontal="center" vertical="center" wrapText="1"/>
    </xf>
    <xf numFmtId="0" fontId="5" fillId="14" borderId="21" xfId="0" applyFont="1" applyFill="1" applyBorder="1" applyAlignment="1">
      <alignment horizontal="center" vertical="center" wrapText="1"/>
    </xf>
    <xf numFmtId="0" fontId="5" fillId="14" borderId="51" xfId="0" applyFont="1" applyFill="1" applyBorder="1" applyAlignment="1">
      <alignment horizontal="center" vertical="center" wrapText="1"/>
    </xf>
    <xf numFmtId="0" fontId="5" fillId="14" borderId="64"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4" fillId="30" borderId="56" xfId="0" applyFont="1" applyFill="1" applyBorder="1" applyAlignment="1">
      <alignment horizontal="center" vertical="center"/>
    </xf>
    <xf numFmtId="0" fontId="4" fillId="30" borderId="2" xfId="0" applyFont="1" applyFill="1" applyBorder="1" applyAlignment="1">
      <alignment horizontal="center" vertical="center"/>
    </xf>
    <xf numFmtId="0" fontId="4" fillId="30" borderId="57" xfId="0" applyFont="1" applyFill="1" applyBorder="1" applyAlignment="1">
      <alignment horizontal="center" vertical="center"/>
    </xf>
    <xf numFmtId="0" fontId="45" fillId="0" borderId="4" xfId="0" applyFont="1" applyBorder="1" applyAlignment="1">
      <alignment horizontal="left" vertical="top" wrapText="1"/>
    </xf>
    <xf numFmtId="0" fontId="5" fillId="12" borderId="11" xfId="0" applyFont="1" applyFill="1" applyBorder="1" applyAlignment="1">
      <alignment horizontal="center" vertical="center" wrapText="1"/>
    </xf>
    <xf numFmtId="0" fontId="5" fillId="27" borderId="31" xfId="0" applyFont="1" applyFill="1" applyBorder="1" applyAlignment="1">
      <alignment horizontal="center" vertical="center"/>
    </xf>
    <xf numFmtId="0" fontId="5" fillId="27" borderId="27" xfId="0" applyFont="1" applyFill="1" applyBorder="1" applyAlignment="1">
      <alignment horizontal="center" vertical="center"/>
    </xf>
    <xf numFmtId="0" fontId="5" fillId="0" borderId="13" xfId="0" applyFont="1" applyBorder="1" applyAlignment="1">
      <alignment horizontal="center" vertical="center" wrapText="1"/>
    </xf>
    <xf numFmtId="0" fontId="5" fillId="0" borderId="17" xfId="0" applyFont="1" applyBorder="1" applyAlignment="1">
      <alignment horizontal="center" vertical="center" wrapText="1"/>
    </xf>
    <xf numFmtId="0" fontId="5" fillId="11" borderId="15" xfId="0" applyFont="1" applyFill="1" applyBorder="1" applyAlignment="1">
      <alignment horizontal="center" vertical="center" textRotation="90"/>
    </xf>
    <xf numFmtId="0" fontId="5" fillId="11" borderId="20" xfId="0" applyFont="1" applyFill="1" applyBorder="1" applyAlignment="1">
      <alignment horizontal="center" vertical="center" textRotation="90"/>
    </xf>
    <xf numFmtId="0" fontId="5" fillId="11" borderId="14" xfId="0" applyFont="1" applyFill="1" applyBorder="1" applyAlignment="1">
      <alignment horizontal="center" vertical="center" wrapText="1"/>
    </xf>
    <xf numFmtId="0" fontId="5" fillId="11" borderId="22" xfId="0" applyFont="1" applyFill="1" applyBorder="1" applyAlignment="1">
      <alignment horizontal="center" vertical="center" wrapText="1"/>
    </xf>
    <xf numFmtId="0" fontId="5" fillId="12" borderId="15" xfId="0" applyFont="1" applyFill="1" applyBorder="1" applyAlignment="1">
      <alignment horizontal="center" vertical="center" wrapText="1"/>
    </xf>
    <xf numFmtId="0" fontId="5" fillId="12" borderId="20" xfId="0" applyFont="1" applyFill="1" applyBorder="1" applyAlignment="1">
      <alignment horizontal="center" vertical="center" wrapText="1"/>
    </xf>
    <xf numFmtId="0" fontId="5" fillId="12" borderId="12" xfId="0" applyFont="1" applyFill="1" applyBorder="1" applyAlignment="1">
      <alignment horizontal="center" vertical="center" wrapText="1"/>
    </xf>
    <xf numFmtId="0" fontId="5" fillId="11" borderId="44" xfId="0" applyFont="1" applyFill="1" applyBorder="1" applyAlignment="1">
      <alignment horizontal="center" vertical="center" textRotation="90"/>
    </xf>
    <xf numFmtId="0" fontId="5" fillId="11" borderId="26" xfId="0" applyFont="1" applyFill="1" applyBorder="1" applyAlignment="1">
      <alignment horizontal="center" vertical="center" textRotation="90"/>
    </xf>
    <xf numFmtId="0" fontId="5" fillId="11" borderId="33" xfId="0" applyFont="1" applyFill="1" applyBorder="1" applyAlignment="1">
      <alignment horizontal="center" vertical="center" textRotation="90"/>
    </xf>
    <xf numFmtId="0" fontId="4" fillId="2" borderId="4"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26" borderId="27" xfId="0" applyFont="1" applyFill="1" applyBorder="1" applyAlignment="1">
      <alignment horizontal="center" vertical="center"/>
    </xf>
    <xf numFmtId="0" fontId="9" fillId="9" borderId="8" xfId="0" applyFont="1" applyFill="1" applyBorder="1" applyAlignment="1">
      <alignment horizontal="center" vertical="center" wrapText="1"/>
    </xf>
    <xf numFmtId="0" fontId="9" fillId="9" borderId="9"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5" fillId="14" borderId="49" xfId="0" applyFont="1" applyFill="1" applyBorder="1" applyAlignment="1">
      <alignment horizontal="center" vertical="center" wrapText="1"/>
    </xf>
    <xf numFmtId="0" fontId="5" fillId="14" borderId="37"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9" borderId="14"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65" xfId="0" applyFont="1" applyFill="1" applyBorder="1" applyAlignment="1">
      <alignment horizontal="center" vertical="center" wrapText="1"/>
    </xf>
    <xf numFmtId="0" fontId="5" fillId="12" borderId="66" xfId="0" applyFont="1" applyFill="1" applyBorder="1" applyAlignment="1">
      <alignment horizontal="center" vertical="center" wrapText="1"/>
    </xf>
    <xf numFmtId="0" fontId="5" fillId="27" borderId="30" xfId="0" applyFont="1" applyFill="1" applyBorder="1" applyAlignment="1">
      <alignment horizontal="center" vertical="center"/>
    </xf>
    <xf numFmtId="0" fontId="5" fillId="27" borderId="16" xfId="0" applyFont="1" applyFill="1" applyBorder="1" applyAlignment="1">
      <alignment horizontal="center" vertical="center"/>
    </xf>
    <xf numFmtId="0" fontId="5" fillId="27" borderId="6" xfId="0" applyFont="1" applyFill="1" applyBorder="1" applyAlignment="1">
      <alignment horizontal="center" vertical="center"/>
    </xf>
    <xf numFmtId="0" fontId="5" fillId="8" borderId="14" xfId="0" applyFont="1" applyFill="1" applyBorder="1" applyAlignment="1">
      <alignment horizontal="center" vertical="center" textRotation="90" wrapText="1"/>
    </xf>
    <xf numFmtId="0" fontId="5" fillId="8" borderId="22" xfId="0" applyFont="1" applyFill="1" applyBorder="1" applyAlignment="1">
      <alignment horizontal="center" vertical="center" textRotation="90" wrapText="1"/>
    </xf>
    <xf numFmtId="0" fontId="5" fillId="10" borderId="27" xfId="0" applyFont="1" applyFill="1" applyBorder="1" applyAlignment="1">
      <alignment horizontal="center" vertical="center"/>
    </xf>
    <xf numFmtId="0" fontId="5" fillId="12" borderId="16" xfId="0" applyFont="1" applyFill="1" applyBorder="1" applyAlignment="1">
      <alignment horizontal="center" vertical="center" wrapText="1"/>
    </xf>
    <xf numFmtId="0" fontId="5" fillId="12" borderId="13"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12"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2" xfId="0" applyFont="1" applyFill="1" applyBorder="1" applyAlignment="1">
      <alignment horizontal="center" vertical="center" wrapText="1"/>
    </xf>
    <xf numFmtId="0" fontId="6" fillId="9" borderId="0" xfId="0" applyFont="1" applyFill="1" applyBorder="1" applyAlignment="1">
      <alignment horizontal="center"/>
    </xf>
    <xf numFmtId="0" fontId="9"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4" fillId="2" borderId="5" xfId="0" applyFont="1" applyFill="1" applyBorder="1" applyAlignment="1">
      <alignment horizontal="center" vertical="center" textRotation="90" wrapText="1"/>
    </xf>
    <xf numFmtId="0" fontId="4" fillId="2" borderId="0" xfId="0" applyFont="1" applyFill="1" applyBorder="1" applyAlignment="1">
      <alignment horizontal="center" vertical="center" textRotation="90" wrapText="1"/>
    </xf>
    <xf numFmtId="0" fontId="4" fillId="2" borderId="5"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7" borderId="5" xfId="0" applyFont="1" applyFill="1" applyBorder="1" applyAlignment="1">
      <alignment horizontal="center" vertical="center" wrapText="1"/>
    </xf>
    <xf numFmtId="0" fontId="4" fillId="27" borderId="0" xfId="0" applyFont="1" applyFill="1" applyBorder="1" applyAlignment="1">
      <alignment horizontal="center" vertical="center" wrapText="1"/>
    </xf>
    <xf numFmtId="0" fontId="24" fillId="0" borderId="1" xfId="0" applyFont="1" applyBorder="1" applyAlignment="1">
      <alignment horizontal="center"/>
    </xf>
    <xf numFmtId="0" fontId="24" fillId="0" borderId="8" xfId="0" applyFont="1" applyBorder="1" applyAlignment="1">
      <alignment horizontal="center"/>
    </xf>
    <xf numFmtId="0" fontId="24" fillId="0" borderId="9" xfId="0" applyFont="1" applyBorder="1" applyAlignment="1">
      <alignment horizontal="center"/>
    </xf>
    <xf numFmtId="0" fontId="24" fillId="0" borderId="10" xfId="0" applyFont="1" applyBorder="1" applyAlignment="1">
      <alignment horizontal="center"/>
    </xf>
    <xf numFmtId="0" fontId="4" fillId="2" borderId="1" xfId="0" applyFont="1" applyFill="1" applyBorder="1" applyAlignment="1">
      <alignment horizontal="center" vertical="center" textRotation="90" wrapText="1"/>
    </xf>
    <xf numFmtId="0" fontId="4" fillId="2" borderId="32"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9" fillId="0" borderId="45"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38"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9" xfId="0" applyFont="1" applyBorder="1" applyAlignment="1">
      <alignment horizontal="center" vertical="center" wrapText="1"/>
    </xf>
    <xf numFmtId="0" fontId="5" fillId="10" borderId="11" xfId="0" applyFont="1" applyFill="1" applyBorder="1" applyAlignment="1">
      <alignment horizontal="center" vertical="center"/>
    </xf>
    <xf numFmtId="0" fontId="18" fillId="14" borderId="11" xfId="0" applyFont="1" applyFill="1" applyBorder="1" applyAlignment="1">
      <alignment horizontal="center" vertical="center" wrapText="1"/>
    </xf>
    <xf numFmtId="0" fontId="5" fillId="12" borderId="14" xfId="0" applyFont="1" applyFill="1" applyBorder="1" applyAlignment="1">
      <alignment horizontal="center" vertical="center" wrapText="1"/>
    </xf>
    <xf numFmtId="0" fontId="5" fillId="10" borderId="11" xfId="0" applyFont="1" applyFill="1" applyBorder="1" applyAlignment="1">
      <alignment horizontal="center" vertical="center" wrapText="1"/>
    </xf>
    <xf numFmtId="0" fontId="5" fillId="10" borderId="11" xfId="0" applyFont="1" applyFill="1" applyBorder="1" applyAlignment="1">
      <alignment horizontal="center" vertical="center" textRotation="90"/>
    </xf>
    <xf numFmtId="0" fontId="5" fillId="11" borderId="11" xfId="0" applyFont="1" applyFill="1" applyBorder="1" applyAlignment="1">
      <alignment horizontal="center" vertical="center"/>
    </xf>
    <xf numFmtId="0" fontId="6" fillId="9" borderId="16" xfId="0" applyFont="1" applyFill="1" applyBorder="1" applyAlignment="1">
      <alignment horizontal="center"/>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0" fillId="0" borderId="16"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16" fillId="0" borderId="39" xfId="0" applyFont="1" applyBorder="1" applyAlignment="1">
      <alignment horizontal="center" vertical="center"/>
    </xf>
    <xf numFmtId="0" fontId="16" fillId="0" borderId="41" xfId="0" applyFont="1" applyBorder="1" applyAlignment="1">
      <alignment horizontal="center" vertical="center"/>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5" fillId="11" borderId="7" xfId="0" applyFont="1" applyFill="1" applyBorder="1" applyAlignment="1">
      <alignment horizontal="center" vertical="center" textRotation="90"/>
    </xf>
    <xf numFmtId="0" fontId="5" fillId="11" borderId="16" xfId="0" applyFont="1" applyFill="1" applyBorder="1" applyAlignment="1">
      <alignment horizontal="center" vertical="center" textRotation="90"/>
    </xf>
    <xf numFmtId="0" fontId="5" fillId="11" borderId="13"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7" xfId="0" applyFont="1" applyBorder="1" applyAlignment="1">
      <alignment horizontal="center" vertical="center" wrapText="1"/>
    </xf>
    <xf numFmtId="0" fontId="5" fillId="11" borderId="15" xfId="0" applyFont="1" applyFill="1" applyBorder="1" applyAlignment="1">
      <alignment horizontal="center" vertical="center" wrapText="1"/>
    </xf>
    <xf numFmtId="0" fontId="20" fillId="2" borderId="29" xfId="0" applyFont="1" applyFill="1" applyBorder="1" applyAlignment="1">
      <alignment horizontal="center" vertical="center" wrapText="1"/>
    </xf>
    <xf numFmtId="0" fontId="20" fillId="2" borderId="31" xfId="0" applyFont="1" applyFill="1" applyBorder="1" applyAlignment="1">
      <alignment horizontal="center" vertical="center" wrapText="1"/>
    </xf>
    <xf numFmtId="0" fontId="20" fillId="33" borderId="30" xfId="0" applyFont="1" applyFill="1" applyBorder="1" applyAlignment="1">
      <alignment horizontal="center" vertical="center" wrapText="1"/>
    </xf>
    <xf numFmtId="0" fontId="20" fillId="33" borderId="31" xfId="0" applyFont="1" applyFill="1" applyBorder="1" applyAlignment="1">
      <alignment horizontal="center" vertical="center" wrapText="1"/>
    </xf>
    <xf numFmtId="0" fontId="20" fillId="33" borderId="16" xfId="0" applyFont="1" applyFill="1" applyBorder="1" applyAlignment="1">
      <alignment horizontal="center" vertical="center" wrapText="1"/>
    </xf>
    <xf numFmtId="0" fontId="20" fillId="32" borderId="14" xfId="0" applyFont="1" applyFill="1" applyBorder="1" applyAlignment="1">
      <alignment horizontal="center" vertical="center" wrapText="1"/>
    </xf>
    <xf numFmtId="0" fontId="20" fillId="32" borderId="13" xfId="0" applyFont="1" applyFill="1" applyBorder="1" applyAlignment="1">
      <alignment horizontal="center" vertical="center" wrapText="1"/>
    </xf>
    <xf numFmtId="0" fontId="26" fillId="0" borderId="15" xfId="0" applyFont="1" applyBorder="1" applyAlignment="1">
      <alignment horizontal="center" wrapText="1"/>
    </xf>
    <xf numFmtId="0" fontId="26" fillId="0" borderId="11" xfId="0" applyFont="1" applyBorder="1" applyAlignment="1">
      <alignment horizontal="center" wrapText="1"/>
    </xf>
    <xf numFmtId="0" fontId="26" fillId="0" borderId="14" xfId="0" applyFont="1" applyBorder="1" applyAlignment="1">
      <alignment horizontal="center" wrapText="1"/>
    </xf>
    <xf numFmtId="0" fontId="26" fillId="0" borderId="15" xfId="0" applyFont="1" applyBorder="1" applyAlignment="1">
      <alignment horizontal="center"/>
    </xf>
    <xf numFmtId="0" fontId="26" fillId="0" borderId="11" xfId="0" applyFont="1" applyBorder="1" applyAlignment="1">
      <alignment horizontal="center"/>
    </xf>
    <xf numFmtId="0" fontId="26" fillId="0" borderId="14" xfId="0" applyFont="1" applyBorder="1" applyAlignment="1">
      <alignment horizontal="center"/>
    </xf>
    <xf numFmtId="0" fontId="49" fillId="26" borderId="8" xfId="4" applyFont="1" applyFill="1" applyBorder="1" applyAlignment="1">
      <alignment horizontal="center"/>
    </xf>
    <xf numFmtId="0" fontId="49" fillId="26" borderId="9" xfId="4" applyFont="1" applyFill="1" applyBorder="1" applyAlignment="1">
      <alignment horizontal="center"/>
    </xf>
    <xf numFmtId="0" fontId="49" fillId="26" borderId="10" xfId="4" applyFont="1" applyFill="1" applyBorder="1" applyAlignment="1">
      <alignment horizontal="center"/>
    </xf>
    <xf numFmtId="0" fontId="49" fillId="27" borderId="8" xfId="4" applyFont="1" applyFill="1" applyBorder="1" applyAlignment="1">
      <alignment horizontal="center"/>
    </xf>
    <xf numFmtId="0" fontId="49" fillId="27" borderId="9" xfId="4" applyFont="1" applyFill="1" applyBorder="1" applyAlignment="1">
      <alignment horizontal="center"/>
    </xf>
    <xf numFmtId="0" fontId="49" fillId="27" borderId="10" xfId="4" applyFont="1" applyFill="1" applyBorder="1" applyAlignment="1">
      <alignment horizontal="center"/>
    </xf>
    <xf numFmtId="0" fontId="51" fillId="27" borderId="8" xfId="4" applyFont="1" applyFill="1" applyBorder="1" applyAlignment="1">
      <alignment horizontal="left" wrapText="1"/>
    </xf>
    <xf numFmtId="0" fontId="51" fillId="27" borderId="9" xfId="4" applyFont="1" applyFill="1" applyBorder="1" applyAlignment="1">
      <alignment horizontal="left" wrapText="1"/>
    </xf>
    <xf numFmtId="0" fontId="51" fillId="27" borderId="10" xfId="4" applyFont="1" applyFill="1" applyBorder="1" applyAlignment="1">
      <alignment horizontal="left" wrapText="1"/>
    </xf>
    <xf numFmtId="0" fontId="48" fillId="27" borderId="48" xfId="4" applyFont="1" applyFill="1" applyBorder="1" applyAlignment="1">
      <alignment horizontal="center" vertical="center" wrapText="1"/>
    </xf>
    <xf numFmtId="0" fontId="48" fillId="27" borderId="1" xfId="4" applyFont="1" applyFill="1" applyBorder="1" applyAlignment="1">
      <alignment horizontal="center" vertical="center" wrapText="1"/>
    </xf>
    <xf numFmtId="0" fontId="48" fillId="27" borderId="19" xfId="4" applyFont="1" applyFill="1" applyBorder="1" applyAlignment="1">
      <alignment horizontal="center" vertical="center" wrapText="1"/>
    </xf>
    <xf numFmtId="0" fontId="49" fillId="26" borderId="8" xfId="4" applyFont="1" applyFill="1" applyBorder="1" applyAlignment="1">
      <alignment horizontal="center" vertical="center"/>
    </xf>
    <xf numFmtId="0" fontId="49" fillId="26" borderId="9" xfId="4" applyFont="1" applyFill="1" applyBorder="1" applyAlignment="1">
      <alignment horizontal="center" vertical="center"/>
    </xf>
    <xf numFmtId="0" fontId="49" fillId="26" borderId="10" xfId="4" applyFont="1" applyFill="1" applyBorder="1" applyAlignment="1">
      <alignment horizontal="center" vertical="center"/>
    </xf>
    <xf numFmtId="0" fontId="50" fillId="26" borderId="8" xfId="4" applyFont="1" applyFill="1" applyBorder="1" applyAlignment="1">
      <alignment horizontal="center" vertical="center" wrapText="1"/>
    </xf>
    <xf numFmtId="0" fontId="50" fillId="26" borderId="9" xfId="4" applyFont="1" applyFill="1" applyBorder="1" applyAlignment="1">
      <alignment horizontal="center" vertical="center" wrapText="1"/>
    </xf>
    <xf numFmtId="0" fontId="50" fillId="26" borderId="10" xfId="4" applyFont="1" applyFill="1" applyBorder="1" applyAlignment="1">
      <alignment horizontal="center" vertical="center" wrapText="1"/>
    </xf>
    <xf numFmtId="0" fontId="51" fillId="27" borderId="8" xfId="4" applyFont="1" applyFill="1" applyBorder="1" applyAlignment="1">
      <alignment horizontal="left"/>
    </xf>
    <xf numFmtId="0" fontId="51" fillId="27" borderId="9" xfId="4" applyFont="1" applyFill="1" applyBorder="1" applyAlignment="1">
      <alignment horizontal="left"/>
    </xf>
    <xf numFmtId="0" fontId="51" fillId="27" borderId="10" xfId="4" applyFont="1" applyFill="1" applyBorder="1" applyAlignment="1">
      <alignment horizontal="left"/>
    </xf>
    <xf numFmtId="0" fontId="41" fillId="0" borderId="0" xfId="4" applyAlignment="1">
      <alignment wrapText="1"/>
    </xf>
    <xf numFmtId="0" fontId="43" fillId="0" borderId="49" xfId="4" applyFont="1" applyBorder="1" applyAlignment="1">
      <alignment horizontal="center" vertical="center" wrapText="1"/>
    </xf>
    <xf numFmtId="0" fontId="43" fillId="0" borderId="37" xfId="4" applyFont="1" applyBorder="1" applyAlignment="1">
      <alignment horizontal="center" vertical="center" wrapText="1"/>
    </xf>
    <xf numFmtId="0" fontId="43" fillId="0" borderId="18" xfId="4" applyFont="1" applyBorder="1" applyAlignment="1">
      <alignment horizontal="center" vertical="center" wrapText="1"/>
    </xf>
  </cellXfs>
  <cellStyles count="5">
    <cellStyle name="Moeda" xfId="1" builtinId="4"/>
    <cellStyle name="Normal" xfId="0" builtinId="0"/>
    <cellStyle name="Normal 2" xfId="4" xr:uid="{00000000-0005-0000-0000-000002000000}"/>
    <cellStyle name="Porcentagem" xfId="3" builtinId="5"/>
    <cellStyle name="Vírgula"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30.png"/><Relationship Id="rId21" Type="http://schemas.openxmlformats.org/officeDocument/2006/relationships/image" Target="../media/image25.png"/><Relationship Id="rId42" Type="http://schemas.openxmlformats.org/officeDocument/2006/relationships/image" Target="../media/image46.png"/><Relationship Id="rId47" Type="http://schemas.openxmlformats.org/officeDocument/2006/relationships/image" Target="../media/image51.png"/><Relationship Id="rId63" Type="http://schemas.openxmlformats.org/officeDocument/2006/relationships/image" Target="../media/image67.png"/><Relationship Id="rId68" Type="http://schemas.openxmlformats.org/officeDocument/2006/relationships/image" Target="../media/image72.png"/><Relationship Id="rId84" Type="http://schemas.openxmlformats.org/officeDocument/2006/relationships/image" Target="../media/image88.png"/><Relationship Id="rId89" Type="http://schemas.openxmlformats.org/officeDocument/2006/relationships/image" Target="../media/image93.png"/><Relationship Id="rId7" Type="http://schemas.openxmlformats.org/officeDocument/2006/relationships/image" Target="../media/image11.png"/><Relationship Id="rId71" Type="http://schemas.openxmlformats.org/officeDocument/2006/relationships/image" Target="../media/image75.png"/><Relationship Id="rId92" Type="http://schemas.openxmlformats.org/officeDocument/2006/relationships/image" Target="../media/image96.png"/><Relationship Id="rId2" Type="http://schemas.openxmlformats.org/officeDocument/2006/relationships/image" Target="../media/image6.png"/><Relationship Id="rId16" Type="http://schemas.openxmlformats.org/officeDocument/2006/relationships/image" Target="../media/image20.png"/><Relationship Id="rId29" Type="http://schemas.openxmlformats.org/officeDocument/2006/relationships/image" Target="../media/image33.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41.png"/><Relationship Id="rId40" Type="http://schemas.openxmlformats.org/officeDocument/2006/relationships/image" Target="../media/image44.png"/><Relationship Id="rId45" Type="http://schemas.openxmlformats.org/officeDocument/2006/relationships/image" Target="../media/image49.png"/><Relationship Id="rId53" Type="http://schemas.openxmlformats.org/officeDocument/2006/relationships/image" Target="../media/image57.png"/><Relationship Id="rId58" Type="http://schemas.openxmlformats.org/officeDocument/2006/relationships/image" Target="../media/image62.png"/><Relationship Id="rId66" Type="http://schemas.openxmlformats.org/officeDocument/2006/relationships/image" Target="../media/image70.png"/><Relationship Id="rId74" Type="http://schemas.openxmlformats.org/officeDocument/2006/relationships/image" Target="../media/image78.png"/><Relationship Id="rId79" Type="http://schemas.openxmlformats.org/officeDocument/2006/relationships/image" Target="../media/image83.png"/><Relationship Id="rId87" Type="http://schemas.openxmlformats.org/officeDocument/2006/relationships/image" Target="../media/image91.png"/><Relationship Id="rId102" Type="http://schemas.openxmlformats.org/officeDocument/2006/relationships/image" Target="../media/image106.png"/><Relationship Id="rId5" Type="http://schemas.openxmlformats.org/officeDocument/2006/relationships/image" Target="../media/image9.png"/><Relationship Id="rId61" Type="http://schemas.openxmlformats.org/officeDocument/2006/relationships/image" Target="../media/image65.png"/><Relationship Id="rId82" Type="http://schemas.openxmlformats.org/officeDocument/2006/relationships/image" Target="../media/image86.png"/><Relationship Id="rId90" Type="http://schemas.openxmlformats.org/officeDocument/2006/relationships/image" Target="../media/image94.png"/><Relationship Id="rId95" Type="http://schemas.openxmlformats.org/officeDocument/2006/relationships/image" Target="../media/image99.png"/><Relationship Id="rId19" Type="http://schemas.openxmlformats.org/officeDocument/2006/relationships/image" Target="../media/image2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9.png"/><Relationship Id="rId43" Type="http://schemas.openxmlformats.org/officeDocument/2006/relationships/image" Target="../media/image47.png"/><Relationship Id="rId48" Type="http://schemas.openxmlformats.org/officeDocument/2006/relationships/image" Target="../media/image52.png"/><Relationship Id="rId56" Type="http://schemas.openxmlformats.org/officeDocument/2006/relationships/image" Target="../media/image60.png"/><Relationship Id="rId64" Type="http://schemas.openxmlformats.org/officeDocument/2006/relationships/image" Target="../media/image68.png"/><Relationship Id="rId69" Type="http://schemas.openxmlformats.org/officeDocument/2006/relationships/image" Target="../media/image73.png"/><Relationship Id="rId77" Type="http://schemas.openxmlformats.org/officeDocument/2006/relationships/image" Target="../media/image81.png"/><Relationship Id="rId100" Type="http://schemas.openxmlformats.org/officeDocument/2006/relationships/image" Target="../media/image104.png"/><Relationship Id="rId8" Type="http://schemas.openxmlformats.org/officeDocument/2006/relationships/image" Target="../media/image12.png"/><Relationship Id="rId51" Type="http://schemas.openxmlformats.org/officeDocument/2006/relationships/image" Target="../media/image55.png"/><Relationship Id="rId72" Type="http://schemas.openxmlformats.org/officeDocument/2006/relationships/image" Target="../media/image76.png"/><Relationship Id="rId80" Type="http://schemas.openxmlformats.org/officeDocument/2006/relationships/image" Target="../media/image84.png"/><Relationship Id="rId85" Type="http://schemas.openxmlformats.org/officeDocument/2006/relationships/image" Target="../media/image89.png"/><Relationship Id="rId93" Type="http://schemas.openxmlformats.org/officeDocument/2006/relationships/image" Target="../media/image97.png"/><Relationship Id="rId98" Type="http://schemas.openxmlformats.org/officeDocument/2006/relationships/image" Target="../media/image102.png"/><Relationship Id="rId3" Type="http://schemas.openxmlformats.org/officeDocument/2006/relationships/image" Target="../media/image7.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38" Type="http://schemas.openxmlformats.org/officeDocument/2006/relationships/image" Target="../media/image42.png"/><Relationship Id="rId46" Type="http://schemas.openxmlformats.org/officeDocument/2006/relationships/image" Target="../media/image50.png"/><Relationship Id="rId59" Type="http://schemas.openxmlformats.org/officeDocument/2006/relationships/image" Target="../media/image63.png"/><Relationship Id="rId67" Type="http://schemas.openxmlformats.org/officeDocument/2006/relationships/image" Target="../media/image71.png"/><Relationship Id="rId103" Type="http://schemas.openxmlformats.org/officeDocument/2006/relationships/image" Target="../media/image107.jpeg"/><Relationship Id="rId20" Type="http://schemas.openxmlformats.org/officeDocument/2006/relationships/image" Target="../media/image24.png"/><Relationship Id="rId41" Type="http://schemas.openxmlformats.org/officeDocument/2006/relationships/image" Target="../media/image45.png"/><Relationship Id="rId54" Type="http://schemas.openxmlformats.org/officeDocument/2006/relationships/image" Target="../media/image58.png"/><Relationship Id="rId62" Type="http://schemas.openxmlformats.org/officeDocument/2006/relationships/image" Target="../media/image66.png"/><Relationship Id="rId70" Type="http://schemas.openxmlformats.org/officeDocument/2006/relationships/image" Target="../media/image74.png"/><Relationship Id="rId75" Type="http://schemas.openxmlformats.org/officeDocument/2006/relationships/image" Target="../media/image79.png"/><Relationship Id="rId83" Type="http://schemas.openxmlformats.org/officeDocument/2006/relationships/image" Target="../media/image87.png"/><Relationship Id="rId88" Type="http://schemas.openxmlformats.org/officeDocument/2006/relationships/image" Target="../media/image92.png"/><Relationship Id="rId91" Type="http://schemas.openxmlformats.org/officeDocument/2006/relationships/image" Target="../media/image95.png"/><Relationship Id="rId96" Type="http://schemas.openxmlformats.org/officeDocument/2006/relationships/image" Target="../media/image100.png"/><Relationship Id="rId1" Type="http://schemas.openxmlformats.org/officeDocument/2006/relationships/image" Target="../media/image5.png"/><Relationship Id="rId6" Type="http://schemas.openxmlformats.org/officeDocument/2006/relationships/image" Target="../media/image10.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40.png"/><Relationship Id="rId49" Type="http://schemas.openxmlformats.org/officeDocument/2006/relationships/image" Target="../media/image53.png"/><Relationship Id="rId57" Type="http://schemas.openxmlformats.org/officeDocument/2006/relationships/image" Target="../media/image61.png"/><Relationship Id="rId10" Type="http://schemas.openxmlformats.org/officeDocument/2006/relationships/image" Target="../media/image14.png"/><Relationship Id="rId31" Type="http://schemas.openxmlformats.org/officeDocument/2006/relationships/image" Target="../media/image35.png"/><Relationship Id="rId44" Type="http://schemas.openxmlformats.org/officeDocument/2006/relationships/image" Target="../media/image48.png"/><Relationship Id="rId52" Type="http://schemas.openxmlformats.org/officeDocument/2006/relationships/image" Target="../media/image56.png"/><Relationship Id="rId60" Type="http://schemas.openxmlformats.org/officeDocument/2006/relationships/image" Target="../media/image64.png"/><Relationship Id="rId65" Type="http://schemas.openxmlformats.org/officeDocument/2006/relationships/image" Target="../media/image69.png"/><Relationship Id="rId73" Type="http://schemas.openxmlformats.org/officeDocument/2006/relationships/image" Target="../media/image77.png"/><Relationship Id="rId78" Type="http://schemas.openxmlformats.org/officeDocument/2006/relationships/image" Target="../media/image82.png"/><Relationship Id="rId81" Type="http://schemas.openxmlformats.org/officeDocument/2006/relationships/image" Target="../media/image85.png"/><Relationship Id="rId86" Type="http://schemas.openxmlformats.org/officeDocument/2006/relationships/image" Target="../media/image90.png"/><Relationship Id="rId94" Type="http://schemas.openxmlformats.org/officeDocument/2006/relationships/image" Target="../media/image98.png"/><Relationship Id="rId99" Type="http://schemas.openxmlformats.org/officeDocument/2006/relationships/image" Target="../media/image103.png"/><Relationship Id="rId101" Type="http://schemas.openxmlformats.org/officeDocument/2006/relationships/image" Target="../media/image105.png"/><Relationship Id="rId4" Type="http://schemas.openxmlformats.org/officeDocument/2006/relationships/image" Target="../media/image8.png"/><Relationship Id="rId9" Type="http://schemas.openxmlformats.org/officeDocument/2006/relationships/image" Target="../media/image13.png"/><Relationship Id="rId13" Type="http://schemas.openxmlformats.org/officeDocument/2006/relationships/image" Target="../media/image17.png"/><Relationship Id="rId18" Type="http://schemas.openxmlformats.org/officeDocument/2006/relationships/image" Target="../media/image22.png"/><Relationship Id="rId39" Type="http://schemas.openxmlformats.org/officeDocument/2006/relationships/image" Target="../media/image43.png"/><Relationship Id="rId34" Type="http://schemas.openxmlformats.org/officeDocument/2006/relationships/image" Target="../media/image38.png"/><Relationship Id="rId50" Type="http://schemas.openxmlformats.org/officeDocument/2006/relationships/image" Target="../media/image54.png"/><Relationship Id="rId55" Type="http://schemas.openxmlformats.org/officeDocument/2006/relationships/image" Target="../media/image59.png"/><Relationship Id="rId76" Type="http://schemas.openxmlformats.org/officeDocument/2006/relationships/image" Target="../media/image80.png"/><Relationship Id="rId97" Type="http://schemas.openxmlformats.org/officeDocument/2006/relationships/image" Target="../media/image101.png"/></Relationships>
</file>

<file path=xl/drawings/_rels/drawing6.xml.rels><?xml version="1.0" encoding="UTF-8" standalone="yes"?>
<Relationships xmlns="http://schemas.openxmlformats.org/package/2006/relationships"><Relationship Id="rId26" Type="http://schemas.openxmlformats.org/officeDocument/2006/relationships/image" Target="../media/image133.png"/><Relationship Id="rId117" Type="http://schemas.openxmlformats.org/officeDocument/2006/relationships/image" Target="../media/image191.png"/><Relationship Id="rId21" Type="http://schemas.openxmlformats.org/officeDocument/2006/relationships/image" Target="../media/image128.png"/><Relationship Id="rId42" Type="http://schemas.openxmlformats.org/officeDocument/2006/relationships/image" Target="../media/image149.png"/><Relationship Id="rId47" Type="http://schemas.openxmlformats.org/officeDocument/2006/relationships/image" Target="../media/image154.png"/><Relationship Id="rId63" Type="http://schemas.openxmlformats.org/officeDocument/2006/relationships/image" Target="../media/image170.png"/><Relationship Id="rId68" Type="http://schemas.openxmlformats.org/officeDocument/2006/relationships/image" Target="../media/image175.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03.png"/><Relationship Id="rId16" Type="http://schemas.openxmlformats.org/officeDocument/2006/relationships/image" Target="../media/image123.png"/><Relationship Id="rId107" Type="http://schemas.openxmlformats.org/officeDocument/2006/relationships/image" Target="../media/image187.png"/><Relationship Id="rId11" Type="http://schemas.openxmlformats.org/officeDocument/2006/relationships/image" Target="../media/image118.png"/><Relationship Id="rId24" Type="http://schemas.openxmlformats.org/officeDocument/2006/relationships/image" Target="../media/image131.png"/><Relationship Id="rId32" Type="http://schemas.openxmlformats.org/officeDocument/2006/relationships/image" Target="../media/image139.png"/><Relationship Id="rId37" Type="http://schemas.openxmlformats.org/officeDocument/2006/relationships/image" Target="../media/image144.png"/><Relationship Id="rId40" Type="http://schemas.openxmlformats.org/officeDocument/2006/relationships/image" Target="../media/image147.png"/><Relationship Id="rId45" Type="http://schemas.openxmlformats.org/officeDocument/2006/relationships/image" Target="../media/image152.png"/><Relationship Id="rId53" Type="http://schemas.openxmlformats.org/officeDocument/2006/relationships/image" Target="../media/image160.png"/><Relationship Id="rId58" Type="http://schemas.openxmlformats.org/officeDocument/2006/relationships/image" Target="../media/image165.png"/><Relationship Id="rId66" Type="http://schemas.openxmlformats.org/officeDocument/2006/relationships/image" Target="../media/image173.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102" Type="http://schemas.openxmlformats.org/officeDocument/2006/relationships/image" Target="../media/image183.png"/><Relationship Id="rId110" Type="http://schemas.openxmlformats.org/officeDocument/2006/relationships/image" Target="../media/image101.png"/><Relationship Id="rId115" Type="http://schemas.openxmlformats.org/officeDocument/2006/relationships/image" Target="../media/image106.png"/><Relationship Id="rId5" Type="http://schemas.openxmlformats.org/officeDocument/2006/relationships/image" Target="../media/image112.png"/><Relationship Id="rId61" Type="http://schemas.openxmlformats.org/officeDocument/2006/relationships/image" Target="../media/image168.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26.png"/><Relationship Id="rId14" Type="http://schemas.openxmlformats.org/officeDocument/2006/relationships/image" Target="../media/image121.png"/><Relationship Id="rId22" Type="http://schemas.openxmlformats.org/officeDocument/2006/relationships/image" Target="../media/image129.png"/><Relationship Id="rId27" Type="http://schemas.openxmlformats.org/officeDocument/2006/relationships/image" Target="../media/image134.png"/><Relationship Id="rId30" Type="http://schemas.openxmlformats.org/officeDocument/2006/relationships/image" Target="../media/image137.png"/><Relationship Id="rId35" Type="http://schemas.openxmlformats.org/officeDocument/2006/relationships/image" Target="../media/image142.png"/><Relationship Id="rId43" Type="http://schemas.openxmlformats.org/officeDocument/2006/relationships/image" Target="../media/image150.png"/><Relationship Id="rId48" Type="http://schemas.openxmlformats.org/officeDocument/2006/relationships/image" Target="../media/image155.png"/><Relationship Id="rId56" Type="http://schemas.openxmlformats.org/officeDocument/2006/relationships/image" Target="../media/image163.png"/><Relationship Id="rId64" Type="http://schemas.openxmlformats.org/officeDocument/2006/relationships/image" Target="../media/image171.png"/><Relationship Id="rId69" Type="http://schemas.openxmlformats.org/officeDocument/2006/relationships/image" Target="../media/image176.png"/><Relationship Id="rId77" Type="http://schemas.openxmlformats.org/officeDocument/2006/relationships/image" Target="../media/image77.png"/><Relationship Id="rId100" Type="http://schemas.openxmlformats.org/officeDocument/2006/relationships/image" Target="../media/image181.png"/><Relationship Id="rId105" Type="http://schemas.openxmlformats.org/officeDocument/2006/relationships/image" Target="../media/image186.png"/><Relationship Id="rId113" Type="http://schemas.openxmlformats.org/officeDocument/2006/relationships/image" Target="../media/image104.png"/><Relationship Id="rId118" Type="http://schemas.openxmlformats.org/officeDocument/2006/relationships/image" Target="../media/image192.png"/><Relationship Id="rId8" Type="http://schemas.openxmlformats.org/officeDocument/2006/relationships/image" Target="../media/image115.png"/><Relationship Id="rId51" Type="http://schemas.openxmlformats.org/officeDocument/2006/relationships/image" Target="../media/image158.png"/><Relationship Id="rId72" Type="http://schemas.openxmlformats.org/officeDocument/2006/relationships/image" Target="../media/image179.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110.png"/><Relationship Id="rId12" Type="http://schemas.openxmlformats.org/officeDocument/2006/relationships/image" Target="../media/image119.png"/><Relationship Id="rId17" Type="http://schemas.openxmlformats.org/officeDocument/2006/relationships/image" Target="../media/image124.png"/><Relationship Id="rId25" Type="http://schemas.openxmlformats.org/officeDocument/2006/relationships/image" Target="../media/image132.png"/><Relationship Id="rId33" Type="http://schemas.openxmlformats.org/officeDocument/2006/relationships/image" Target="../media/image140.png"/><Relationship Id="rId38" Type="http://schemas.openxmlformats.org/officeDocument/2006/relationships/image" Target="../media/image145.png"/><Relationship Id="rId46" Type="http://schemas.openxmlformats.org/officeDocument/2006/relationships/image" Target="../media/image153.png"/><Relationship Id="rId59" Type="http://schemas.openxmlformats.org/officeDocument/2006/relationships/image" Target="../media/image166.png"/><Relationship Id="rId67" Type="http://schemas.openxmlformats.org/officeDocument/2006/relationships/image" Target="../media/image174.png"/><Relationship Id="rId103" Type="http://schemas.openxmlformats.org/officeDocument/2006/relationships/image" Target="../media/image184.png"/><Relationship Id="rId108" Type="http://schemas.openxmlformats.org/officeDocument/2006/relationships/image" Target="../media/image188.png"/><Relationship Id="rId116" Type="http://schemas.openxmlformats.org/officeDocument/2006/relationships/image" Target="../media/image190.png"/><Relationship Id="rId20" Type="http://schemas.openxmlformats.org/officeDocument/2006/relationships/image" Target="../media/image127.png"/><Relationship Id="rId41" Type="http://schemas.openxmlformats.org/officeDocument/2006/relationships/image" Target="../media/image148.png"/><Relationship Id="rId54" Type="http://schemas.openxmlformats.org/officeDocument/2006/relationships/image" Target="../media/image161.png"/><Relationship Id="rId62" Type="http://schemas.openxmlformats.org/officeDocument/2006/relationships/image" Target="../media/image169.png"/><Relationship Id="rId70" Type="http://schemas.openxmlformats.org/officeDocument/2006/relationships/image" Target="../media/image177.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02.png"/><Relationship Id="rId1" Type="http://schemas.openxmlformats.org/officeDocument/2006/relationships/image" Target="../media/image108.png"/><Relationship Id="rId6" Type="http://schemas.openxmlformats.org/officeDocument/2006/relationships/image" Target="../media/image113.png"/><Relationship Id="rId15" Type="http://schemas.openxmlformats.org/officeDocument/2006/relationships/image" Target="../media/image122.png"/><Relationship Id="rId23" Type="http://schemas.openxmlformats.org/officeDocument/2006/relationships/image" Target="../media/image130.png"/><Relationship Id="rId28" Type="http://schemas.openxmlformats.org/officeDocument/2006/relationships/image" Target="../media/image135.png"/><Relationship Id="rId36" Type="http://schemas.openxmlformats.org/officeDocument/2006/relationships/image" Target="../media/image143.png"/><Relationship Id="rId49" Type="http://schemas.openxmlformats.org/officeDocument/2006/relationships/image" Target="../media/image156.png"/><Relationship Id="rId57" Type="http://schemas.openxmlformats.org/officeDocument/2006/relationships/image" Target="../media/image164.png"/><Relationship Id="rId106" Type="http://schemas.openxmlformats.org/officeDocument/2006/relationships/image" Target="../media/image100.png"/><Relationship Id="rId114" Type="http://schemas.openxmlformats.org/officeDocument/2006/relationships/image" Target="../media/image105.png"/><Relationship Id="rId119" Type="http://schemas.openxmlformats.org/officeDocument/2006/relationships/image" Target="../media/image107.jpeg"/><Relationship Id="rId10" Type="http://schemas.openxmlformats.org/officeDocument/2006/relationships/image" Target="../media/image117.png"/><Relationship Id="rId31" Type="http://schemas.openxmlformats.org/officeDocument/2006/relationships/image" Target="../media/image138.png"/><Relationship Id="rId44" Type="http://schemas.openxmlformats.org/officeDocument/2006/relationships/image" Target="../media/image151.png"/><Relationship Id="rId52" Type="http://schemas.openxmlformats.org/officeDocument/2006/relationships/image" Target="../media/image159.png"/><Relationship Id="rId60" Type="http://schemas.openxmlformats.org/officeDocument/2006/relationships/image" Target="../media/image167.png"/><Relationship Id="rId65" Type="http://schemas.openxmlformats.org/officeDocument/2006/relationships/image" Target="../media/image172.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180.png"/><Relationship Id="rId101" Type="http://schemas.openxmlformats.org/officeDocument/2006/relationships/image" Target="../media/image182.png"/><Relationship Id="rId4" Type="http://schemas.openxmlformats.org/officeDocument/2006/relationships/image" Target="../media/image111.png"/><Relationship Id="rId9" Type="http://schemas.openxmlformats.org/officeDocument/2006/relationships/image" Target="../media/image116.png"/><Relationship Id="rId13" Type="http://schemas.openxmlformats.org/officeDocument/2006/relationships/image" Target="../media/image120.png"/><Relationship Id="rId18" Type="http://schemas.openxmlformats.org/officeDocument/2006/relationships/image" Target="../media/image125.png"/><Relationship Id="rId39" Type="http://schemas.openxmlformats.org/officeDocument/2006/relationships/image" Target="../media/image146.png"/><Relationship Id="rId109" Type="http://schemas.openxmlformats.org/officeDocument/2006/relationships/image" Target="../media/image189.png"/><Relationship Id="rId34" Type="http://schemas.openxmlformats.org/officeDocument/2006/relationships/image" Target="../media/image141.png"/><Relationship Id="rId50" Type="http://schemas.openxmlformats.org/officeDocument/2006/relationships/image" Target="../media/image157.png"/><Relationship Id="rId55" Type="http://schemas.openxmlformats.org/officeDocument/2006/relationships/image" Target="../media/image162.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85.png"/><Relationship Id="rId7" Type="http://schemas.openxmlformats.org/officeDocument/2006/relationships/image" Target="../media/image114.png"/><Relationship Id="rId71" Type="http://schemas.openxmlformats.org/officeDocument/2006/relationships/image" Target="../media/image178.png"/><Relationship Id="rId92" Type="http://schemas.openxmlformats.org/officeDocument/2006/relationships/image" Target="../media/image92.png"/><Relationship Id="rId2" Type="http://schemas.openxmlformats.org/officeDocument/2006/relationships/image" Target="../media/image109.png"/><Relationship Id="rId29" Type="http://schemas.openxmlformats.org/officeDocument/2006/relationships/image" Target="../media/image136.png"/></Relationships>
</file>

<file path=xl/drawings/drawing1.xml><?xml version="1.0" encoding="utf-8"?>
<xdr:wsDr xmlns:xdr="http://schemas.openxmlformats.org/drawingml/2006/spreadsheetDrawing" xmlns:a="http://schemas.openxmlformats.org/drawingml/2006/main">
  <xdr:twoCellAnchor editAs="oneCell">
    <xdr:from>
      <xdr:col>3</xdr:col>
      <xdr:colOff>161746</xdr:colOff>
      <xdr:row>0</xdr:row>
      <xdr:rowOff>62901</xdr:rowOff>
    </xdr:from>
    <xdr:to>
      <xdr:col>5</xdr:col>
      <xdr:colOff>503208</xdr:colOff>
      <xdr:row>1</xdr:row>
      <xdr:rowOff>50710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350" y="62901"/>
          <a:ext cx="1985872" cy="7336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87313</xdr:colOff>
      <xdr:row>12</xdr:row>
      <xdr:rowOff>87311</xdr:rowOff>
    </xdr:from>
    <xdr:to>
      <xdr:col>3</xdr:col>
      <xdr:colOff>88079</xdr:colOff>
      <xdr:row>13</xdr:row>
      <xdr:rowOff>14286</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3688" y="2825749"/>
          <a:ext cx="1048516" cy="387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111126</xdr:colOff>
      <xdr:row>0</xdr:row>
      <xdr:rowOff>0</xdr:rowOff>
    </xdr:from>
    <xdr:to>
      <xdr:col>4</xdr:col>
      <xdr:colOff>587376</xdr:colOff>
      <xdr:row>2</xdr:row>
      <xdr:rowOff>366237</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0"/>
          <a:ext cx="1936750" cy="7154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171451</xdr:colOff>
      <xdr:row>0</xdr:row>
      <xdr:rowOff>209105</xdr:rowOff>
    </xdr:from>
    <xdr:to>
      <xdr:col>3</xdr:col>
      <xdr:colOff>361951</xdr:colOff>
      <xdr:row>1</xdr:row>
      <xdr:rowOff>111711</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1" y="209105"/>
          <a:ext cx="1524000" cy="5630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200026</xdr:colOff>
      <xdr:row>36</xdr:row>
      <xdr:rowOff>0</xdr:rowOff>
    </xdr:from>
    <xdr:ext cx="4628571" cy="2495238"/>
    <xdr:pic>
      <xdr:nvPicPr>
        <xdr:cNvPr id="2" name="Imagem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19226" y="6858000"/>
          <a:ext cx="4628571" cy="2495238"/>
        </a:xfrm>
        <a:prstGeom prst="rect">
          <a:avLst/>
        </a:prstGeom>
      </xdr:spPr>
    </xdr:pic>
    <xdr:clientData/>
  </xdr:oneCellAnchor>
  <xdr:oneCellAnchor>
    <xdr:from>
      <xdr:col>3</xdr:col>
      <xdr:colOff>200026</xdr:colOff>
      <xdr:row>92</xdr:row>
      <xdr:rowOff>0</xdr:rowOff>
    </xdr:from>
    <xdr:ext cx="4628571" cy="2495238"/>
    <xdr:pic>
      <xdr:nvPicPr>
        <xdr:cNvPr id="3" name="Imagem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9226" y="17526000"/>
          <a:ext cx="4628571" cy="2495238"/>
        </a:xfrm>
        <a:prstGeom prst="rect">
          <a:avLst/>
        </a:prstGeom>
      </xdr:spPr>
    </xdr:pic>
    <xdr:clientData/>
  </xdr:oneCellAnchor>
  <xdr:oneCellAnchor>
    <xdr:from>
      <xdr:col>3</xdr:col>
      <xdr:colOff>200026</xdr:colOff>
      <xdr:row>148</xdr:row>
      <xdr:rowOff>0</xdr:rowOff>
    </xdr:from>
    <xdr:ext cx="4628571" cy="2495238"/>
    <xdr:pic>
      <xdr:nvPicPr>
        <xdr:cNvPr id="4" name="Imagem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19226" y="28194000"/>
          <a:ext cx="4628571" cy="2495238"/>
        </a:xfrm>
        <a:prstGeom prst="rect">
          <a:avLst/>
        </a:prstGeom>
      </xdr:spPr>
    </xdr:pic>
    <xdr:clientData/>
  </xdr:oneCellAnchor>
  <xdr:oneCellAnchor>
    <xdr:from>
      <xdr:col>3</xdr:col>
      <xdr:colOff>200026</xdr:colOff>
      <xdr:row>204</xdr:row>
      <xdr:rowOff>0</xdr:rowOff>
    </xdr:from>
    <xdr:ext cx="4628571" cy="2495238"/>
    <xdr:pic>
      <xdr:nvPicPr>
        <xdr:cNvPr id="5" name="Imagem 4">
          <a:extLst>
            <a:ext uri="{FF2B5EF4-FFF2-40B4-BE49-F238E27FC236}">
              <a16:creationId xmlns:a16="http://schemas.microsoft.com/office/drawing/2014/main" id="{00000000-0008-0000-0F00-00000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19226" y="38862000"/>
          <a:ext cx="4628571" cy="2495238"/>
        </a:xfrm>
        <a:prstGeom prst="rect">
          <a:avLst/>
        </a:prstGeom>
      </xdr:spPr>
    </xdr:pic>
    <xdr:clientData/>
  </xdr:oneCellAnchor>
  <xdr:oneCellAnchor>
    <xdr:from>
      <xdr:col>3</xdr:col>
      <xdr:colOff>200026</xdr:colOff>
      <xdr:row>260</xdr:row>
      <xdr:rowOff>0</xdr:rowOff>
    </xdr:from>
    <xdr:ext cx="4628571" cy="2495238"/>
    <xdr:pic>
      <xdr:nvPicPr>
        <xdr:cNvPr id="6" name="Imagem 5">
          <a:extLst>
            <a:ext uri="{FF2B5EF4-FFF2-40B4-BE49-F238E27FC236}">
              <a16:creationId xmlns:a16="http://schemas.microsoft.com/office/drawing/2014/main" id="{00000000-0008-0000-0F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19226" y="49530000"/>
          <a:ext cx="4628571" cy="2495238"/>
        </a:xfrm>
        <a:prstGeom prst="rect">
          <a:avLst/>
        </a:prstGeom>
      </xdr:spPr>
    </xdr:pic>
    <xdr:clientData/>
  </xdr:oneCellAnchor>
  <xdr:oneCellAnchor>
    <xdr:from>
      <xdr:col>3</xdr:col>
      <xdr:colOff>200026</xdr:colOff>
      <xdr:row>318</xdr:row>
      <xdr:rowOff>0</xdr:rowOff>
    </xdr:from>
    <xdr:ext cx="4628571" cy="2495238"/>
    <xdr:pic>
      <xdr:nvPicPr>
        <xdr:cNvPr id="8" name="Imagem 7">
          <a:extLst>
            <a:ext uri="{FF2B5EF4-FFF2-40B4-BE49-F238E27FC236}">
              <a16:creationId xmlns:a16="http://schemas.microsoft.com/office/drawing/2014/main" id="{00000000-0008-0000-0F00-000008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19226" y="70866000"/>
          <a:ext cx="4628571" cy="2495238"/>
        </a:xfrm>
        <a:prstGeom prst="rect">
          <a:avLst/>
        </a:prstGeom>
      </xdr:spPr>
    </xdr:pic>
    <xdr:clientData/>
  </xdr:oneCellAnchor>
  <xdr:oneCellAnchor>
    <xdr:from>
      <xdr:col>3</xdr:col>
      <xdr:colOff>200026</xdr:colOff>
      <xdr:row>374</xdr:row>
      <xdr:rowOff>0</xdr:rowOff>
    </xdr:from>
    <xdr:ext cx="4628571" cy="2495238"/>
    <xdr:pic>
      <xdr:nvPicPr>
        <xdr:cNvPr id="9" name="Imagem 8">
          <a:extLst>
            <a:ext uri="{FF2B5EF4-FFF2-40B4-BE49-F238E27FC236}">
              <a16:creationId xmlns:a16="http://schemas.microsoft.com/office/drawing/2014/main" id="{00000000-0008-0000-0F00-000009000000}"/>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19226" y="81534000"/>
          <a:ext cx="4628571" cy="2495238"/>
        </a:xfrm>
        <a:prstGeom prst="rect">
          <a:avLst/>
        </a:prstGeom>
      </xdr:spPr>
    </xdr:pic>
    <xdr:clientData/>
  </xdr:oneCellAnchor>
  <xdr:oneCellAnchor>
    <xdr:from>
      <xdr:col>3</xdr:col>
      <xdr:colOff>200026</xdr:colOff>
      <xdr:row>430</xdr:row>
      <xdr:rowOff>0</xdr:rowOff>
    </xdr:from>
    <xdr:ext cx="4628571" cy="2495238"/>
    <xdr:pic>
      <xdr:nvPicPr>
        <xdr:cNvPr id="10" name="Imagem 9">
          <a:extLst>
            <a:ext uri="{FF2B5EF4-FFF2-40B4-BE49-F238E27FC236}">
              <a16:creationId xmlns:a16="http://schemas.microsoft.com/office/drawing/2014/main" id="{00000000-0008-0000-0F00-00000A0000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19226" y="92202000"/>
          <a:ext cx="4628571" cy="2495238"/>
        </a:xfrm>
        <a:prstGeom prst="rect">
          <a:avLst/>
        </a:prstGeom>
      </xdr:spPr>
    </xdr:pic>
    <xdr:clientData/>
  </xdr:oneCellAnchor>
  <xdr:oneCellAnchor>
    <xdr:from>
      <xdr:col>3</xdr:col>
      <xdr:colOff>200026</xdr:colOff>
      <xdr:row>486</xdr:row>
      <xdr:rowOff>0</xdr:rowOff>
    </xdr:from>
    <xdr:ext cx="4628571" cy="2495238"/>
    <xdr:pic>
      <xdr:nvPicPr>
        <xdr:cNvPr id="11" name="Imagem 10">
          <a:extLst>
            <a:ext uri="{FF2B5EF4-FFF2-40B4-BE49-F238E27FC236}">
              <a16:creationId xmlns:a16="http://schemas.microsoft.com/office/drawing/2014/main" id="{00000000-0008-0000-0F00-00000B00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19226" y="102870000"/>
          <a:ext cx="4628571" cy="2495238"/>
        </a:xfrm>
        <a:prstGeom prst="rect">
          <a:avLst/>
        </a:prstGeom>
      </xdr:spPr>
    </xdr:pic>
    <xdr:clientData/>
  </xdr:oneCellAnchor>
  <xdr:oneCellAnchor>
    <xdr:from>
      <xdr:col>3</xdr:col>
      <xdr:colOff>200026</xdr:colOff>
      <xdr:row>542</xdr:row>
      <xdr:rowOff>0</xdr:rowOff>
    </xdr:from>
    <xdr:ext cx="4628571" cy="2495238"/>
    <xdr:pic>
      <xdr:nvPicPr>
        <xdr:cNvPr id="12" name="Imagem 11">
          <a:extLst>
            <a:ext uri="{FF2B5EF4-FFF2-40B4-BE49-F238E27FC236}">
              <a16:creationId xmlns:a16="http://schemas.microsoft.com/office/drawing/2014/main" id="{00000000-0008-0000-0F00-00000C000000}"/>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19226" y="113538000"/>
          <a:ext cx="4628571" cy="2495238"/>
        </a:xfrm>
        <a:prstGeom prst="rect">
          <a:avLst/>
        </a:prstGeom>
      </xdr:spPr>
    </xdr:pic>
    <xdr:clientData/>
  </xdr:oneCellAnchor>
  <xdr:oneCellAnchor>
    <xdr:from>
      <xdr:col>3</xdr:col>
      <xdr:colOff>200026</xdr:colOff>
      <xdr:row>599</xdr:row>
      <xdr:rowOff>0</xdr:rowOff>
    </xdr:from>
    <xdr:ext cx="4628571" cy="1990476"/>
    <xdr:pic>
      <xdr:nvPicPr>
        <xdr:cNvPr id="14" name="Imagem 13">
          <a:extLst>
            <a:ext uri="{FF2B5EF4-FFF2-40B4-BE49-F238E27FC236}">
              <a16:creationId xmlns:a16="http://schemas.microsoft.com/office/drawing/2014/main" id="{00000000-0008-0000-0F00-00000E0000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419226" y="134874000"/>
          <a:ext cx="4628571" cy="1990476"/>
        </a:xfrm>
        <a:prstGeom prst="rect">
          <a:avLst/>
        </a:prstGeom>
      </xdr:spPr>
    </xdr:pic>
    <xdr:clientData/>
  </xdr:oneCellAnchor>
  <xdr:oneCellAnchor>
    <xdr:from>
      <xdr:col>3</xdr:col>
      <xdr:colOff>200026</xdr:colOff>
      <xdr:row>652</xdr:row>
      <xdr:rowOff>3176</xdr:rowOff>
    </xdr:from>
    <xdr:ext cx="4628571" cy="2057143"/>
    <xdr:pic>
      <xdr:nvPicPr>
        <xdr:cNvPr id="15" name="Imagem 14">
          <a:extLst>
            <a:ext uri="{FF2B5EF4-FFF2-40B4-BE49-F238E27FC236}">
              <a16:creationId xmlns:a16="http://schemas.microsoft.com/office/drawing/2014/main" id="{00000000-0008-0000-0F00-00000F0000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19226" y="144973676"/>
          <a:ext cx="4628571" cy="2057143"/>
        </a:xfrm>
        <a:prstGeom prst="rect">
          <a:avLst/>
        </a:prstGeom>
      </xdr:spPr>
    </xdr:pic>
    <xdr:clientData/>
  </xdr:oneCellAnchor>
  <xdr:oneCellAnchor>
    <xdr:from>
      <xdr:col>3</xdr:col>
      <xdr:colOff>200026</xdr:colOff>
      <xdr:row>706</xdr:row>
      <xdr:rowOff>155576</xdr:rowOff>
    </xdr:from>
    <xdr:ext cx="4628571" cy="1971429"/>
    <xdr:pic>
      <xdr:nvPicPr>
        <xdr:cNvPr id="17" name="Imagem 16">
          <a:extLst>
            <a:ext uri="{FF2B5EF4-FFF2-40B4-BE49-F238E27FC236}">
              <a16:creationId xmlns:a16="http://schemas.microsoft.com/office/drawing/2014/main" id="{00000000-0008-0000-0F00-000011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419226" y="165700076"/>
          <a:ext cx="4628571" cy="1971429"/>
        </a:xfrm>
        <a:prstGeom prst="rect">
          <a:avLst/>
        </a:prstGeom>
      </xdr:spPr>
    </xdr:pic>
    <xdr:clientData/>
  </xdr:oneCellAnchor>
  <xdr:oneCellAnchor>
    <xdr:from>
      <xdr:col>3</xdr:col>
      <xdr:colOff>200026</xdr:colOff>
      <xdr:row>759</xdr:row>
      <xdr:rowOff>158750</xdr:rowOff>
    </xdr:from>
    <xdr:ext cx="4628571" cy="1895238"/>
    <xdr:pic>
      <xdr:nvPicPr>
        <xdr:cNvPr id="18" name="Imagem 17">
          <a:extLst>
            <a:ext uri="{FF2B5EF4-FFF2-40B4-BE49-F238E27FC236}">
              <a16:creationId xmlns:a16="http://schemas.microsoft.com/office/drawing/2014/main" id="{00000000-0008-0000-0F00-000012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419226" y="175799750"/>
          <a:ext cx="4628571" cy="1895238"/>
        </a:xfrm>
        <a:prstGeom prst="rect">
          <a:avLst/>
        </a:prstGeom>
      </xdr:spPr>
    </xdr:pic>
    <xdr:clientData/>
  </xdr:oneCellAnchor>
  <xdr:oneCellAnchor>
    <xdr:from>
      <xdr:col>3</xdr:col>
      <xdr:colOff>200026</xdr:colOff>
      <xdr:row>811</xdr:row>
      <xdr:rowOff>158751</xdr:rowOff>
    </xdr:from>
    <xdr:ext cx="4628571" cy="1847619"/>
    <xdr:pic>
      <xdr:nvPicPr>
        <xdr:cNvPr id="19" name="Imagem 18">
          <a:extLst>
            <a:ext uri="{FF2B5EF4-FFF2-40B4-BE49-F238E27FC236}">
              <a16:creationId xmlns:a16="http://schemas.microsoft.com/office/drawing/2014/main" id="{00000000-0008-0000-0F00-0000130000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419226" y="185705751"/>
          <a:ext cx="4628571" cy="1847619"/>
        </a:xfrm>
        <a:prstGeom prst="rect">
          <a:avLst/>
        </a:prstGeom>
      </xdr:spPr>
    </xdr:pic>
    <xdr:clientData/>
  </xdr:oneCellAnchor>
  <xdr:oneCellAnchor>
    <xdr:from>
      <xdr:col>3</xdr:col>
      <xdr:colOff>200026</xdr:colOff>
      <xdr:row>864</xdr:row>
      <xdr:rowOff>158750</xdr:rowOff>
    </xdr:from>
    <xdr:ext cx="4628571" cy="2495238"/>
    <xdr:pic>
      <xdr:nvPicPr>
        <xdr:cNvPr id="21" name="Imagem 20">
          <a:extLst>
            <a:ext uri="{FF2B5EF4-FFF2-40B4-BE49-F238E27FC236}">
              <a16:creationId xmlns:a16="http://schemas.microsoft.com/office/drawing/2014/main" id="{00000000-0008-0000-0F00-0000150000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419226" y="206279750"/>
          <a:ext cx="4628571" cy="2495238"/>
        </a:xfrm>
        <a:prstGeom prst="rect">
          <a:avLst/>
        </a:prstGeom>
      </xdr:spPr>
    </xdr:pic>
    <xdr:clientData/>
  </xdr:oneCellAnchor>
  <xdr:oneCellAnchor>
    <xdr:from>
      <xdr:col>3</xdr:col>
      <xdr:colOff>200026</xdr:colOff>
      <xdr:row>920</xdr:row>
      <xdr:rowOff>158750</xdr:rowOff>
    </xdr:from>
    <xdr:ext cx="4628571" cy="2495238"/>
    <xdr:pic>
      <xdr:nvPicPr>
        <xdr:cNvPr id="22" name="Imagem 21">
          <a:extLst>
            <a:ext uri="{FF2B5EF4-FFF2-40B4-BE49-F238E27FC236}">
              <a16:creationId xmlns:a16="http://schemas.microsoft.com/office/drawing/2014/main" id="{00000000-0008-0000-0F00-0000160000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19226" y="216947750"/>
          <a:ext cx="4628571" cy="2495238"/>
        </a:xfrm>
        <a:prstGeom prst="rect">
          <a:avLst/>
        </a:prstGeom>
      </xdr:spPr>
    </xdr:pic>
    <xdr:clientData/>
  </xdr:oneCellAnchor>
  <xdr:oneCellAnchor>
    <xdr:from>
      <xdr:col>3</xdr:col>
      <xdr:colOff>200026</xdr:colOff>
      <xdr:row>976</xdr:row>
      <xdr:rowOff>158750</xdr:rowOff>
    </xdr:from>
    <xdr:ext cx="4628571" cy="2495238"/>
    <xdr:pic>
      <xdr:nvPicPr>
        <xdr:cNvPr id="23" name="Imagem 22">
          <a:extLst>
            <a:ext uri="{FF2B5EF4-FFF2-40B4-BE49-F238E27FC236}">
              <a16:creationId xmlns:a16="http://schemas.microsoft.com/office/drawing/2014/main" id="{00000000-0008-0000-0F00-0000170000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19226" y="227615750"/>
          <a:ext cx="4628571" cy="2495238"/>
        </a:xfrm>
        <a:prstGeom prst="rect">
          <a:avLst/>
        </a:prstGeom>
      </xdr:spPr>
    </xdr:pic>
    <xdr:clientData/>
  </xdr:oneCellAnchor>
  <xdr:oneCellAnchor>
    <xdr:from>
      <xdr:col>3</xdr:col>
      <xdr:colOff>200026</xdr:colOff>
      <xdr:row>1032</xdr:row>
      <xdr:rowOff>158750</xdr:rowOff>
    </xdr:from>
    <xdr:ext cx="4628571" cy="2495238"/>
    <xdr:pic>
      <xdr:nvPicPr>
        <xdr:cNvPr id="24" name="Imagem 23">
          <a:extLst>
            <a:ext uri="{FF2B5EF4-FFF2-40B4-BE49-F238E27FC236}">
              <a16:creationId xmlns:a16="http://schemas.microsoft.com/office/drawing/2014/main" id="{00000000-0008-0000-0F00-0000180000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419226" y="238283750"/>
          <a:ext cx="4628571" cy="2495238"/>
        </a:xfrm>
        <a:prstGeom prst="rect">
          <a:avLst/>
        </a:prstGeom>
      </xdr:spPr>
    </xdr:pic>
    <xdr:clientData/>
  </xdr:oneCellAnchor>
  <xdr:oneCellAnchor>
    <xdr:from>
      <xdr:col>3</xdr:col>
      <xdr:colOff>200026</xdr:colOff>
      <xdr:row>1088</xdr:row>
      <xdr:rowOff>158750</xdr:rowOff>
    </xdr:from>
    <xdr:ext cx="4628571" cy="2495238"/>
    <xdr:pic>
      <xdr:nvPicPr>
        <xdr:cNvPr id="25" name="Imagem 24">
          <a:extLst>
            <a:ext uri="{FF2B5EF4-FFF2-40B4-BE49-F238E27FC236}">
              <a16:creationId xmlns:a16="http://schemas.microsoft.com/office/drawing/2014/main" id="{00000000-0008-0000-0F00-000019000000}"/>
            </a:ext>
          </a:extLst>
        </xdr:cNvPr>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419226" y="248951750"/>
          <a:ext cx="4628571" cy="2495238"/>
        </a:xfrm>
        <a:prstGeom prst="rect">
          <a:avLst/>
        </a:prstGeom>
      </xdr:spPr>
    </xdr:pic>
    <xdr:clientData/>
  </xdr:oneCellAnchor>
  <xdr:oneCellAnchor>
    <xdr:from>
      <xdr:col>3</xdr:col>
      <xdr:colOff>200026</xdr:colOff>
      <xdr:row>1147</xdr:row>
      <xdr:rowOff>3175</xdr:rowOff>
    </xdr:from>
    <xdr:ext cx="4628571" cy="2495238"/>
    <xdr:pic>
      <xdr:nvPicPr>
        <xdr:cNvPr id="26" name="Imagem 25">
          <a:extLst>
            <a:ext uri="{FF2B5EF4-FFF2-40B4-BE49-F238E27FC236}">
              <a16:creationId xmlns:a16="http://schemas.microsoft.com/office/drawing/2014/main" id="{00000000-0008-0000-0F00-00001A0000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419226" y="260035675"/>
          <a:ext cx="4628571" cy="2495238"/>
        </a:xfrm>
        <a:prstGeom prst="rect">
          <a:avLst/>
        </a:prstGeom>
      </xdr:spPr>
    </xdr:pic>
    <xdr:clientData/>
  </xdr:oneCellAnchor>
  <xdr:oneCellAnchor>
    <xdr:from>
      <xdr:col>3</xdr:col>
      <xdr:colOff>200026</xdr:colOff>
      <xdr:row>1203</xdr:row>
      <xdr:rowOff>3175</xdr:rowOff>
    </xdr:from>
    <xdr:ext cx="4628571" cy="2495238"/>
    <xdr:pic>
      <xdr:nvPicPr>
        <xdr:cNvPr id="27" name="Imagem 26">
          <a:extLst>
            <a:ext uri="{FF2B5EF4-FFF2-40B4-BE49-F238E27FC236}">
              <a16:creationId xmlns:a16="http://schemas.microsoft.com/office/drawing/2014/main" id="{00000000-0008-0000-0F00-00001B0000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19226" y="270703675"/>
          <a:ext cx="4628571" cy="2495238"/>
        </a:xfrm>
        <a:prstGeom prst="rect">
          <a:avLst/>
        </a:prstGeom>
      </xdr:spPr>
    </xdr:pic>
    <xdr:clientData/>
  </xdr:oneCellAnchor>
  <xdr:oneCellAnchor>
    <xdr:from>
      <xdr:col>3</xdr:col>
      <xdr:colOff>200026</xdr:colOff>
      <xdr:row>1259</xdr:row>
      <xdr:rowOff>3175</xdr:rowOff>
    </xdr:from>
    <xdr:ext cx="4628571" cy="2495238"/>
    <xdr:pic>
      <xdr:nvPicPr>
        <xdr:cNvPr id="28" name="Imagem 27">
          <a:extLst>
            <a:ext uri="{FF2B5EF4-FFF2-40B4-BE49-F238E27FC236}">
              <a16:creationId xmlns:a16="http://schemas.microsoft.com/office/drawing/2014/main" id="{00000000-0008-0000-0F00-00001C0000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419226" y="281371675"/>
          <a:ext cx="4628571" cy="2495238"/>
        </a:xfrm>
        <a:prstGeom prst="rect">
          <a:avLst/>
        </a:prstGeom>
      </xdr:spPr>
    </xdr:pic>
    <xdr:clientData/>
  </xdr:oneCellAnchor>
  <xdr:oneCellAnchor>
    <xdr:from>
      <xdr:col>3</xdr:col>
      <xdr:colOff>200026</xdr:colOff>
      <xdr:row>1315</xdr:row>
      <xdr:rowOff>3175</xdr:rowOff>
    </xdr:from>
    <xdr:ext cx="4628571" cy="2495238"/>
    <xdr:pic>
      <xdr:nvPicPr>
        <xdr:cNvPr id="29" name="Imagem 28">
          <a:extLst>
            <a:ext uri="{FF2B5EF4-FFF2-40B4-BE49-F238E27FC236}">
              <a16:creationId xmlns:a16="http://schemas.microsoft.com/office/drawing/2014/main" id="{00000000-0008-0000-0F00-00001D0000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419226" y="292039675"/>
          <a:ext cx="4628571" cy="2495238"/>
        </a:xfrm>
        <a:prstGeom prst="rect">
          <a:avLst/>
        </a:prstGeom>
      </xdr:spPr>
    </xdr:pic>
    <xdr:clientData/>
  </xdr:oneCellAnchor>
  <xdr:oneCellAnchor>
    <xdr:from>
      <xdr:col>3</xdr:col>
      <xdr:colOff>200026</xdr:colOff>
      <xdr:row>1371</xdr:row>
      <xdr:rowOff>3175</xdr:rowOff>
    </xdr:from>
    <xdr:ext cx="4628571" cy="2495238"/>
    <xdr:pic>
      <xdr:nvPicPr>
        <xdr:cNvPr id="30" name="Imagem 29">
          <a:extLst>
            <a:ext uri="{FF2B5EF4-FFF2-40B4-BE49-F238E27FC236}">
              <a16:creationId xmlns:a16="http://schemas.microsoft.com/office/drawing/2014/main" id="{00000000-0008-0000-0F00-00001E0000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419226" y="302707675"/>
          <a:ext cx="4628571" cy="2495238"/>
        </a:xfrm>
        <a:prstGeom prst="rect">
          <a:avLst/>
        </a:prstGeom>
      </xdr:spPr>
    </xdr:pic>
    <xdr:clientData/>
  </xdr:oneCellAnchor>
  <xdr:oneCellAnchor>
    <xdr:from>
      <xdr:col>3</xdr:col>
      <xdr:colOff>200026</xdr:colOff>
      <xdr:row>1427</xdr:row>
      <xdr:rowOff>3175</xdr:rowOff>
    </xdr:from>
    <xdr:ext cx="4628571" cy="2495238"/>
    <xdr:pic>
      <xdr:nvPicPr>
        <xdr:cNvPr id="31" name="Imagem 30">
          <a:extLst>
            <a:ext uri="{FF2B5EF4-FFF2-40B4-BE49-F238E27FC236}">
              <a16:creationId xmlns:a16="http://schemas.microsoft.com/office/drawing/2014/main" id="{00000000-0008-0000-0F00-00001F000000}"/>
            </a:ext>
          </a:extLst>
        </xdr:cNvPr>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19226" y="313375675"/>
          <a:ext cx="4628571" cy="2495238"/>
        </a:xfrm>
        <a:prstGeom prst="rect">
          <a:avLst/>
        </a:prstGeom>
      </xdr:spPr>
    </xdr:pic>
    <xdr:clientData/>
  </xdr:oneCellAnchor>
  <xdr:oneCellAnchor>
    <xdr:from>
      <xdr:col>3</xdr:col>
      <xdr:colOff>221674</xdr:colOff>
      <xdr:row>1482</xdr:row>
      <xdr:rowOff>154709</xdr:rowOff>
    </xdr:from>
    <xdr:ext cx="4628571" cy="1914286"/>
    <xdr:pic>
      <xdr:nvPicPr>
        <xdr:cNvPr id="32" name="Imagem 31">
          <a:extLst>
            <a:ext uri="{FF2B5EF4-FFF2-40B4-BE49-F238E27FC236}">
              <a16:creationId xmlns:a16="http://schemas.microsoft.com/office/drawing/2014/main" id="{00000000-0008-0000-0F00-000020000000}"/>
            </a:ext>
          </a:extLst>
        </xdr:cNvPr>
        <xdr:cNvPicPr>
          <a:picLocks/>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81447" y="238383618"/>
          <a:ext cx="4628571" cy="1914286"/>
        </a:xfrm>
        <a:prstGeom prst="rect">
          <a:avLst/>
        </a:prstGeom>
      </xdr:spPr>
    </xdr:pic>
    <xdr:clientData/>
  </xdr:oneCellAnchor>
  <xdr:oneCellAnchor>
    <xdr:from>
      <xdr:col>3</xdr:col>
      <xdr:colOff>200026</xdr:colOff>
      <xdr:row>1535</xdr:row>
      <xdr:rowOff>3176</xdr:rowOff>
    </xdr:from>
    <xdr:ext cx="4628571" cy="1942857"/>
    <xdr:pic>
      <xdr:nvPicPr>
        <xdr:cNvPr id="33" name="Imagem 32">
          <a:extLst>
            <a:ext uri="{FF2B5EF4-FFF2-40B4-BE49-F238E27FC236}">
              <a16:creationId xmlns:a16="http://schemas.microsoft.com/office/drawing/2014/main" id="{00000000-0008-0000-0F00-000021000000}"/>
            </a:ext>
          </a:extLst>
        </xdr:cNvPr>
        <xdr:cNvPicPr>
          <a:picLocks/>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419226" y="333949676"/>
          <a:ext cx="4628571" cy="1942857"/>
        </a:xfrm>
        <a:prstGeom prst="rect">
          <a:avLst/>
        </a:prstGeom>
      </xdr:spPr>
    </xdr:pic>
    <xdr:clientData/>
  </xdr:oneCellAnchor>
  <xdr:oneCellAnchor>
    <xdr:from>
      <xdr:col>3</xdr:col>
      <xdr:colOff>200026</xdr:colOff>
      <xdr:row>1587</xdr:row>
      <xdr:rowOff>155576</xdr:rowOff>
    </xdr:from>
    <xdr:ext cx="4628571" cy="1847619"/>
    <xdr:pic>
      <xdr:nvPicPr>
        <xdr:cNvPr id="34" name="Imagem 33">
          <a:extLst>
            <a:ext uri="{FF2B5EF4-FFF2-40B4-BE49-F238E27FC236}">
              <a16:creationId xmlns:a16="http://schemas.microsoft.com/office/drawing/2014/main" id="{00000000-0008-0000-0F00-000022000000}"/>
            </a:ext>
          </a:extLst>
        </xdr:cNvPr>
        <xdr:cNvPicPr>
          <a:picLocks/>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419226" y="344008076"/>
          <a:ext cx="4628571" cy="1847619"/>
        </a:xfrm>
        <a:prstGeom prst="rect">
          <a:avLst/>
        </a:prstGeom>
      </xdr:spPr>
    </xdr:pic>
    <xdr:clientData/>
  </xdr:oneCellAnchor>
  <xdr:oneCellAnchor>
    <xdr:from>
      <xdr:col>3</xdr:col>
      <xdr:colOff>200026</xdr:colOff>
      <xdr:row>1640</xdr:row>
      <xdr:rowOff>6350</xdr:rowOff>
    </xdr:from>
    <xdr:ext cx="4628571" cy="1809524"/>
    <xdr:pic>
      <xdr:nvPicPr>
        <xdr:cNvPr id="35" name="Imagem 34">
          <a:extLst>
            <a:ext uri="{FF2B5EF4-FFF2-40B4-BE49-F238E27FC236}">
              <a16:creationId xmlns:a16="http://schemas.microsoft.com/office/drawing/2014/main" id="{00000000-0008-0000-0F00-000023000000}"/>
            </a:ext>
          </a:extLst>
        </xdr:cNvPr>
        <xdr:cNvPicPr>
          <a:picLocks/>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419226" y="353955350"/>
          <a:ext cx="4628571" cy="1809524"/>
        </a:xfrm>
        <a:prstGeom prst="rect">
          <a:avLst/>
        </a:prstGeom>
      </xdr:spPr>
    </xdr:pic>
    <xdr:clientData/>
  </xdr:oneCellAnchor>
  <xdr:oneCellAnchor>
    <xdr:from>
      <xdr:col>3</xdr:col>
      <xdr:colOff>200026</xdr:colOff>
      <xdr:row>1691</xdr:row>
      <xdr:rowOff>155576</xdr:rowOff>
    </xdr:from>
    <xdr:ext cx="4628571" cy="1866667"/>
    <xdr:pic>
      <xdr:nvPicPr>
        <xdr:cNvPr id="36" name="Imagem 35">
          <a:extLst>
            <a:ext uri="{FF2B5EF4-FFF2-40B4-BE49-F238E27FC236}">
              <a16:creationId xmlns:a16="http://schemas.microsoft.com/office/drawing/2014/main" id="{00000000-0008-0000-0F00-0000240000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419226" y="363820076"/>
          <a:ext cx="4628571" cy="1866667"/>
        </a:xfrm>
        <a:prstGeom prst="rect">
          <a:avLst/>
        </a:prstGeom>
      </xdr:spPr>
    </xdr:pic>
    <xdr:clientData/>
  </xdr:oneCellAnchor>
  <xdr:oneCellAnchor>
    <xdr:from>
      <xdr:col>3</xdr:col>
      <xdr:colOff>200026</xdr:colOff>
      <xdr:row>1744</xdr:row>
      <xdr:rowOff>6350</xdr:rowOff>
    </xdr:from>
    <xdr:ext cx="4628571" cy="1809524"/>
    <xdr:pic>
      <xdr:nvPicPr>
        <xdr:cNvPr id="37" name="Imagem 36">
          <a:extLst>
            <a:ext uri="{FF2B5EF4-FFF2-40B4-BE49-F238E27FC236}">
              <a16:creationId xmlns:a16="http://schemas.microsoft.com/office/drawing/2014/main" id="{00000000-0008-0000-0F00-000025000000}"/>
            </a:ext>
          </a:extLst>
        </xdr:cNvPr>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419226" y="373767350"/>
          <a:ext cx="4628571" cy="1809524"/>
        </a:xfrm>
        <a:prstGeom prst="rect">
          <a:avLst/>
        </a:prstGeom>
      </xdr:spPr>
    </xdr:pic>
    <xdr:clientData/>
  </xdr:oneCellAnchor>
  <xdr:oneCellAnchor>
    <xdr:from>
      <xdr:col>3</xdr:col>
      <xdr:colOff>200026</xdr:colOff>
      <xdr:row>1795</xdr:row>
      <xdr:rowOff>155575</xdr:rowOff>
    </xdr:from>
    <xdr:ext cx="4628571" cy="2495238"/>
    <xdr:pic>
      <xdr:nvPicPr>
        <xdr:cNvPr id="38" name="Imagem 37">
          <a:extLst>
            <a:ext uri="{FF2B5EF4-FFF2-40B4-BE49-F238E27FC236}">
              <a16:creationId xmlns:a16="http://schemas.microsoft.com/office/drawing/2014/main" id="{00000000-0008-0000-0F00-0000260000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419226" y="383632075"/>
          <a:ext cx="4628571" cy="2495238"/>
        </a:xfrm>
        <a:prstGeom prst="rect">
          <a:avLst/>
        </a:prstGeom>
      </xdr:spPr>
    </xdr:pic>
    <xdr:clientData/>
  </xdr:oneCellAnchor>
  <xdr:oneCellAnchor>
    <xdr:from>
      <xdr:col>3</xdr:col>
      <xdr:colOff>200026</xdr:colOff>
      <xdr:row>1851</xdr:row>
      <xdr:rowOff>155575</xdr:rowOff>
    </xdr:from>
    <xdr:ext cx="4628571" cy="2495238"/>
    <xdr:pic>
      <xdr:nvPicPr>
        <xdr:cNvPr id="39" name="Imagem 38">
          <a:extLst>
            <a:ext uri="{FF2B5EF4-FFF2-40B4-BE49-F238E27FC236}">
              <a16:creationId xmlns:a16="http://schemas.microsoft.com/office/drawing/2014/main" id="{00000000-0008-0000-0F00-000027000000}"/>
            </a:ext>
          </a:extLst>
        </xdr:cNvPr>
        <xdr:cNvPicPr>
          <a:picLocks/>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419226" y="394300075"/>
          <a:ext cx="4628571" cy="2495238"/>
        </a:xfrm>
        <a:prstGeom prst="rect">
          <a:avLst/>
        </a:prstGeom>
      </xdr:spPr>
    </xdr:pic>
    <xdr:clientData/>
  </xdr:oneCellAnchor>
  <xdr:oneCellAnchor>
    <xdr:from>
      <xdr:col>3</xdr:col>
      <xdr:colOff>200026</xdr:colOff>
      <xdr:row>1907</xdr:row>
      <xdr:rowOff>155575</xdr:rowOff>
    </xdr:from>
    <xdr:ext cx="4628571" cy="2495238"/>
    <xdr:pic>
      <xdr:nvPicPr>
        <xdr:cNvPr id="40" name="Imagem 39">
          <a:extLst>
            <a:ext uri="{FF2B5EF4-FFF2-40B4-BE49-F238E27FC236}">
              <a16:creationId xmlns:a16="http://schemas.microsoft.com/office/drawing/2014/main" id="{00000000-0008-0000-0F00-000028000000}"/>
            </a:ext>
          </a:extLst>
        </xdr:cNvPr>
        <xdr:cNvPicPr>
          <a:picLocks/>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419226" y="404968075"/>
          <a:ext cx="4628571" cy="2495238"/>
        </a:xfrm>
        <a:prstGeom prst="rect">
          <a:avLst/>
        </a:prstGeom>
      </xdr:spPr>
    </xdr:pic>
    <xdr:clientData/>
  </xdr:oneCellAnchor>
  <xdr:oneCellAnchor>
    <xdr:from>
      <xdr:col>3</xdr:col>
      <xdr:colOff>200026</xdr:colOff>
      <xdr:row>1963</xdr:row>
      <xdr:rowOff>155575</xdr:rowOff>
    </xdr:from>
    <xdr:ext cx="4628571" cy="2495238"/>
    <xdr:pic>
      <xdr:nvPicPr>
        <xdr:cNvPr id="41" name="Imagem 40">
          <a:extLst>
            <a:ext uri="{FF2B5EF4-FFF2-40B4-BE49-F238E27FC236}">
              <a16:creationId xmlns:a16="http://schemas.microsoft.com/office/drawing/2014/main" id="{00000000-0008-0000-0F00-000029000000}"/>
            </a:ext>
          </a:extLst>
        </xdr:cNvPr>
        <xdr:cNvPicPr>
          <a:picLocks/>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419226" y="415636075"/>
          <a:ext cx="4628571" cy="2495238"/>
        </a:xfrm>
        <a:prstGeom prst="rect">
          <a:avLst/>
        </a:prstGeom>
      </xdr:spPr>
    </xdr:pic>
    <xdr:clientData/>
  </xdr:oneCellAnchor>
  <xdr:oneCellAnchor>
    <xdr:from>
      <xdr:col>3</xdr:col>
      <xdr:colOff>200026</xdr:colOff>
      <xdr:row>2019</xdr:row>
      <xdr:rowOff>155575</xdr:rowOff>
    </xdr:from>
    <xdr:ext cx="4628571" cy="2495238"/>
    <xdr:pic>
      <xdr:nvPicPr>
        <xdr:cNvPr id="42" name="Imagem 41">
          <a:extLst>
            <a:ext uri="{FF2B5EF4-FFF2-40B4-BE49-F238E27FC236}">
              <a16:creationId xmlns:a16="http://schemas.microsoft.com/office/drawing/2014/main" id="{00000000-0008-0000-0F00-00002A000000}"/>
            </a:ext>
          </a:extLst>
        </xdr:cNvPr>
        <xdr:cNvPicPr>
          <a:picLocks/>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419226" y="426304075"/>
          <a:ext cx="4628571" cy="2495238"/>
        </a:xfrm>
        <a:prstGeom prst="rect">
          <a:avLst/>
        </a:prstGeom>
      </xdr:spPr>
    </xdr:pic>
    <xdr:clientData/>
  </xdr:oneCellAnchor>
  <xdr:oneCellAnchor>
    <xdr:from>
      <xdr:col>3</xdr:col>
      <xdr:colOff>200026</xdr:colOff>
      <xdr:row>2075</xdr:row>
      <xdr:rowOff>155575</xdr:rowOff>
    </xdr:from>
    <xdr:ext cx="4628571" cy="2495238"/>
    <xdr:pic>
      <xdr:nvPicPr>
        <xdr:cNvPr id="43" name="Imagem 42">
          <a:extLst>
            <a:ext uri="{FF2B5EF4-FFF2-40B4-BE49-F238E27FC236}">
              <a16:creationId xmlns:a16="http://schemas.microsoft.com/office/drawing/2014/main" id="{00000000-0008-0000-0F00-00002B000000}"/>
            </a:ext>
          </a:extLst>
        </xdr:cNvPr>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419226" y="436972075"/>
          <a:ext cx="4628571" cy="2495238"/>
        </a:xfrm>
        <a:prstGeom prst="rect">
          <a:avLst/>
        </a:prstGeom>
      </xdr:spPr>
    </xdr:pic>
    <xdr:clientData/>
  </xdr:oneCellAnchor>
  <xdr:oneCellAnchor>
    <xdr:from>
      <xdr:col>3</xdr:col>
      <xdr:colOff>200026</xdr:colOff>
      <xdr:row>2131</xdr:row>
      <xdr:rowOff>155575</xdr:rowOff>
    </xdr:from>
    <xdr:ext cx="4628571" cy="2495238"/>
    <xdr:pic>
      <xdr:nvPicPr>
        <xdr:cNvPr id="44" name="Imagem 43">
          <a:extLst>
            <a:ext uri="{FF2B5EF4-FFF2-40B4-BE49-F238E27FC236}">
              <a16:creationId xmlns:a16="http://schemas.microsoft.com/office/drawing/2014/main" id="{00000000-0008-0000-0F00-00002C000000}"/>
            </a:ext>
          </a:extLst>
        </xdr:cNvPr>
        <xdr:cNvPicPr>
          <a:picLocks/>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419226" y="447640075"/>
          <a:ext cx="4628571" cy="2495238"/>
        </a:xfrm>
        <a:prstGeom prst="rect">
          <a:avLst/>
        </a:prstGeom>
      </xdr:spPr>
    </xdr:pic>
    <xdr:clientData/>
  </xdr:oneCellAnchor>
  <xdr:oneCellAnchor>
    <xdr:from>
      <xdr:col>3</xdr:col>
      <xdr:colOff>200026</xdr:colOff>
      <xdr:row>2187</xdr:row>
      <xdr:rowOff>155575</xdr:rowOff>
    </xdr:from>
    <xdr:ext cx="4628571" cy="2495238"/>
    <xdr:pic>
      <xdr:nvPicPr>
        <xdr:cNvPr id="45" name="Imagem 44">
          <a:extLst>
            <a:ext uri="{FF2B5EF4-FFF2-40B4-BE49-F238E27FC236}">
              <a16:creationId xmlns:a16="http://schemas.microsoft.com/office/drawing/2014/main" id="{00000000-0008-0000-0F00-00002D000000}"/>
            </a:ext>
          </a:extLst>
        </xdr:cNvPr>
        <xdr:cNvPicPr>
          <a:picLocks/>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419226" y="458308075"/>
          <a:ext cx="4628571" cy="2495238"/>
        </a:xfrm>
        <a:prstGeom prst="rect">
          <a:avLst/>
        </a:prstGeom>
      </xdr:spPr>
    </xdr:pic>
    <xdr:clientData/>
  </xdr:oneCellAnchor>
  <xdr:oneCellAnchor>
    <xdr:from>
      <xdr:col>3</xdr:col>
      <xdr:colOff>200026</xdr:colOff>
      <xdr:row>2243</xdr:row>
      <xdr:rowOff>155575</xdr:rowOff>
    </xdr:from>
    <xdr:ext cx="4628571" cy="2495238"/>
    <xdr:pic>
      <xdr:nvPicPr>
        <xdr:cNvPr id="46" name="Imagem 45">
          <a:extLst>
            <a:ext uri="{FF2B5EF4-FFF2-40B4-BE49-F238E27FC236}">
              <a16:creationId xmlns:a16="http://schemas.microsoft.com/office/drawing/2014/main" id="{00000000-0008-0000-0F00-00002E000000}"/>
            </a:ext>
          </a:extLst>
        </xdr:cNvPr>
        <xdr:cNvPicPr>
          <a:picLocks/>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419226" y="468976075"/>
          <a:ext cx="4628571" cy="2495238"/>
        </a:xfrm>
        <a:prstGeom prst="rect">
          <a:avLst/>
        </a:prstGeom>
      </xdr:spPr>
    </xdr:pic>
    <xdr:clientData/>
  </xdr:oneCellAnchor>
  <xdr:oneCellAnchor>
    <xdr:from>
      <xdr:col>3</xdr:col>
      <xdr:colOff>200026</xdr:colOff>
      <xdr:row>2299</xdr:row>
      <xdr:rowOff>155575</xdr:rowOff>
    </xdr:from>
    <xdr:ext cx="4628571" cy="2495238"/>
    <xdr:pic>
      <xdr:nvPicPr>
        <xdr:cNvPr id="47" name="Imagem 46">
          <a:extLst>
            <a:ext uri="{FF2B5EF4-FFF2-40B4-BE49-F238E27FC236}">
              <a16:creationId xmlns:a16="http://schemas.microsoft.com/office/drawing/2014/main" id="{00000000-0008-0000-0F00-00002F000000}"/>
            </a:ext>
          </a:extLst>
        </xdr:cNvPr>
        <xdr:cNvPicPr>
          <a:picLocks/>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419226" y="479644075"/>
          <a:ext cx="4628571" cy="2495238"/>
        </a:xfrm>
        <a:prstGeom prst="rect">
          <a:avLst/>
        </a:prstGeom>
      </xdr:spPr>
    </xdr:pic>
    <xdr:clientData/>
  </xdr:oneCellAnchor>
  <xdr:oneCellAnchor>
    <xdr:from>
      <xdr:col>3</xdr:col>
      <xdr:colOff>200026</xdr:colOff>
      <xdr:row>2355</xdr:row>
      <xdr:rowOff>155575</xdr:rowOff>
    </xdr:from>
    <xdr:ext cx="4628571" cy="2495238"/>
    <xdr:pic>
      <xdr:nvPicPr>
        <xdr:cNvPr id="48" name="Imagem 47">
          <a:extLst>
            <a:ext uri="{FF2B5EF4-FFF2-40B4-BE49-F238E27FC236}">
              <a16:creationId xmlns:a16="http://schemas.microsoft.com/office/drawing/2014/main" id="{00000000-0008-0000-0F00-000030000000}"/>
            </a:ext>
          </a:extLst>
        </xdr:cNvPr>
        <xdr:cNvPicPr>
          <a:picLocks/>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419226" y="490312075"/>
          <a:ext cx="4628571" cy="2495238"/>
        </a:xfrm>
        <a:prstGeom prst="rect">
          <a:avLst/>
        </a:prstGeom>
      </xdr:spPr>
    </xdr:pic>
    <xdr:clientData/>
  </xdr:oneCellAnchor>
  <xdr:oneCellAnchor>
    <xdr:from>
      <xdr:col>3</xdr:col>
      <xdr:colOff>200026</xdr:colOff>
      <xdr:row>2411</xdr:row>
      <xdr:rowOff>155575</xdr:rowOff>
    </xdr:from>
    <xdr:ext cx="4628571" cy="2495238"/>
    <xdr:pic>
      <xdr:nvPicPr>
        <xdr:cNvPr id="49" name="Imagem 48">
          <a:extLst>
            <a:ext uri="{FF2B5EF4-FFF2-40B4-BE49-F238E27FC236}">
              <a16:creationId xmlns:a16="http://schemas.microsoft.com/office/drawing/2014/main" id="{00000000-0008-0000-0F00-000031000000}"/>
            </a:ext>
          </a:extLst>
        </xdr:cNvPr>
        <xdr:cNvPicPr>
          <a:picLocks/>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419226" y="500980075"/>
          <a:ext cx="4628571" cy="2495238"/>
        </a:xfrm>
        <a:prstGeom prst="rect">
          <a:avLst/>
        </a:prstGeom>
      </xdr:spPr>
    </xdr:pic>
    <xdr:clientData/>
  </xdr:oneCellAnchor>
  <xdr:oneCellAnchor>
    <xdr:from>
      <xdr:col>3</xdr:col>
      <xdr:colOff>200026</xdr:colOff>
      <xdr:row>2467</xdr:row>
      <xdr:rowOff>155575</xdr:rowOff>
    </xdr:from>
    <xdr:ext cx="4628571" cy="2495238"/>
    <xdr:pic>
      <xdr:nvPicPr>
        <xdr:cNvPr id="50" name="Imagem 49">
          <a:extLst>
            <a:ext uri="{FF2B5EF4-FFF2-40B4-BE49-F238E27FC236}">
              <a16:creationId xmlns:a16="http://schemas.microsoft.com/office/drawing/2014/main" id="{00000000-0008-0000-0F00-000032000000}"/>
            </a:ext>
          </a:extLst>
        </xdr:cNvPr>
        <xdr:cNvPicPr>
          <a:picLocks/>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419226" y="511648075"/>
          <a:ext cx="4628571" cy="2495238"/>
        </a:xfrm>
        <a:prstGeom prst="rect">
          <a:avLst/>
        </a:prstGeom>
      </xdr:spPr>
    </xdr:pic>
    <xdr:clientData/>
  </xdr:oneCellAnchor>
  <xdr:oneCellAnchor>
    <xdr:from>
      <xdr:col>3</xdr:col>
      <xdr:colOff>200026</xdr:colOff>
      <xdr:row>2523</xdr:row>
      <xdr:rowOff>155575</xdr:rowOff>
    </xdr:from>
    <xdr:ext cx="4628571" cy="2495238"/>
    <xdr:pic>
      <xdr:nvPicPr>
        <xdr:cNvPr id="51" name="Imagem 50">
          <a:extLst>
            <a:ext uri="{FF2B5EF4-FFF2-40B4-BE49-F238E27FC236}">
              <a16:creationId xmlns:a16="http://schemas.microsoft.com/office/drawing/2014/main" id="{00000000-0008-0000-0F00-000033000000}"/>
            </a:ext>
          </a:extLst>
        </xdr:cNvPr>
        <xdr:cNvPicPr>
          <a:picLocks/>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419226" y="522316075"/>
          <a:ext cx="4628571" cy="2495238"/>
        </a:xfrm>
        <a:prstGeom prst="rect">
          <a:avLst/>
        </a:prstGeom>
      </xdr:spPr>
    </xdr:pic>
    <xdr:clientData/>
  </xdr:oneCellAnchor>
  <xdr:oneCellAnchor>
    <xdr:from>
      <xdr:col>3</xdr:col>
      <xdr:colOff>200026</xdr:colOff>
      <xdr:row>2579</xdr:row>
      <xdr:rowOff>155575</xdr:rowOff>
    </xdr:from>
    <xdr:ext cx="4628571" cy="2495238"/>
    <xdr:pic>
      <xdr:nvPicPr>
        <xdr:cNvPr id="52" name="Imagem 51">
          <a:extLst>
            <a:ext uri="{FF2B5EF4-FFF2-40B4-BE49-F238E27FC236}">
              <a16:creationId xmlns:a16="http://schemas.microsoft.com/office/drawing/2014/main" id="{00000000-0008-0000-0F00-000034000000}"/>
            </a:ext>
          </a:extLst>
        </xdr:cNvPr>
        <xdr:cNvPicPr>
          <a:picLocks/>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419226" y="532984075"/>
          <a:ext cx="4628571" cy="2495238"/>
        </a:xfrm>
        <a:prstGeom prst="rect">
          <a:avLst/>
        </a:prstGeom>
      </xdr:spPr>
    </xdr:pic>
    <xdr:clientData/>
  </xdr:oneCellAnchor>
  <xdr:oneCellAnchor>
    <xdr:from>
      <xdr:col>3</xdr:col>
      <xdr:colOff>200026</xdr:colOff>
      <xdr:row>2635</xdr:row>
      <xdr:rowOff>155575</xdr:rowOff>
    </xdr:from>
    <xdr:ext cx="4628571" cy="2495238"/>
    <xdr:pic>
      <xdr:nvPicPr>
        <xdr:cNvPr id="53" name="Imagem 52">
          <a:extLst>
            <a:ext uri="{FF2B5EF4-FFF2-40B4-BE49-F238E27FC236}">
              <a16:creationId xmlns:a16="http://schemas.microsoft.com/office/drawing/2014/main" id="{00000000-0008-0000-0F00-000035000000}"/>
            </a:ext>
          </a:extLst>
        </xdr:cNvPr>
        <xdr:cNvPicPr>
          <a:picLocks/>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419226" y="543652075"/>
          <a:ext cx="4628571" cy="2495238"/>
        </a:xfrm>
        <a:prstGeom prst="rect">
          <a:avLst/>
        </a:prstGeom>
      </xdr:spPr>
    </xdr:pic>
    <xdr:clientData/>
  </xdr:oneCellAnchor>
  <xdr:oneCellAnchor>
    <xdr:from>
      <xdr:col>3</xdr:col>
      <xdr:colOff>200026</xdr:colOff>
      <xdr:row>2691</xdr:row>
      <xdr:rowOff>155575</xdr:rowOff>
    </xdr:from>
    <xdr:ext cx="4628571" cy="2495238"/>
    <xdr:pic>
      <xdr:nvPicPr>
        <xdr:cNvPr id="54" name="Imagem 53">
          <a:extLst>
            <a:ext uri="{FF2B5EF4-FFF2-40B4-BE49-F238E27FC236}">
              <a16:creationId xmlns:a16="http://schemas.microsoft.com/office/drawing/2014/main" id="{00000000-0008-0000-0F00-000036000000}"/>
            </a:ext>
          </a:extLst>
        </xdr:cNvPr>
        <xdr:cNvPicPr>
          <a:picLocks/>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419226" y="554320075"/>
          <a:ext cx="4628571" cy="2495238"/>
        </a:xfrm>
        <a:prstGeom prst="rect">
          <a:avLst/>
        </a:prstGeom>
      </xdr:spPr>
    </xdr:pic>
    <xdr:clientData/>
  </xdr:oneCellAnchor>
  <xdr:oneCellAnchor>
    <xdr:from>
      <xdr:col>3</xdr:col>
      <xdr:colOff>200026</xdr:colOff>
      <xdr:row>2747</xdr:row>
      <xdr:rowOff>155575</xdr:rowOff>
    </xdr:from>
    <xdr:ext cx="4628571" cy="2495238"/>
    <xdr:pic>
      <xdr:nvPicPr>
        <xdr:cNvPr id="55" name="Imagem 54">
          <a:extLst>
            <a:ext uri="{FF2B5EF4-FFF2-40B4-BE49-F238E27FC236}">
              <a16:creationId xmlns:a16="http://schemas.microsoft.com/office/drawing/2014/main" id="{00000000-0008-0000-0F00-000037000000}"/>
            </a:ext>
          </a:extLst>
        </xdr:cNvPr>
        <xdr:cNvPicPr>
          <a:picLocks/>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419226" y="564988075"/>
          <a:ext cx="4628571" cy="2495238"/>
        </a:xfrm>
        <a:prstGeom prst="rect">
          <a:avLst/>
        </a:prstGeom>
      </xdr:spPr>
    </xdr:pic>
    <xdr:clientData/>
  </xdr:oneCellAnchor>
  <xdr:oneCellAnchor>
    <xdr:from>
      <xdr:col>3</xdr:col>
      <xdr:colOff>200026</xdr:colOff>
      <xdr:row>2803</xdr:row>
      <xdr:rowOff>155575</xdr:rowOff>
    </xdr:from>
    <xdr:ext cx="4628571" cy="2495238"/>
    <xdr:pic>
      <xdr:nvPicPr>
        <xdr:cNvPr id="56" name="Imagem 55">
          <a:extLst>
            <a:ext uri="{FF2B5EF4-FFF2-40B4-BE49-F238E27FC236}">
              <a16:creationId xmlns:a16="http://schemas.microsoft.com/office/drawing/2014/main" id="{00000000-0008-0000-0F00-000038000000}"/>
            </a:ext>
          </a:extLst>
        </xdr:cNvPr>
        <xdr:cNvPicPr>
          <a:picLocks/>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419226" y="575656075"/>
          <a:ext cx="4628571" cy="2495238"/>
        </a:xfrm>
        <a:prstGeom prst="rect">
          <a:avLst/>
        </a:prstGeom>
      </xdr:spPr>
    </xdr:pic>
    <xdr:clientData/>
  </xdr:oneCellAnchor>
  <xdr:oneCellAnchor>
    <xdr:from>
      <xdr:col>3</xdr:col>
      <xdr:colOff>200026</xdr:colOff>
      <xdr:row>2859</xdr:row>
      <xdr:rowOff>155575</xdr:rowOff>
    </xdr:from>
    <xdr:ext cx="4628571" cy="2495238"/>
    <xdr:pic>
      <xdr:nvPicPr>
        <xdr:cNvPr id="57" name="Imagem 56">
          <a:extLst>
            <a:ext uri="{FF2B5EF4-FFF2-40B4-BE49-F238E27FC236}">
              <a16:creationId xmlns:a16="http://schemas.microsoft.com/office/drawing/2014/main" id="{00000000-0008-0000-0F00-000039000000}"/>
            </a:ext>
          </a:extLst>
        </xdr:cNvPr>
        <xdr:cNvPicPr>
          <a:picLocks/>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419226" y="586324075"/>
          <a:ext cx="4628571" cy="2495238"/>
        </a:xfrm>
        <a:prstGeom prst="rect">
          <a:avLst/>
        </a:prstGeom>
      </xdr:spPr>
    </xdr:pic>
    <xdr:clientData/>
  </xdr:oneCellAnchor>
  <xdr:oneCellAnchor>
    <xdr:from>
      <xdr:col>3</xdr:col>
      <xdr:colOff>200026</xdr:colOff>
      <xdr:row>2915</xdr:row>
      <xdr:rowOff>155575</xdr:rowOff>
    </xdr:from>
    <xdr:ext cx="4628571" cy="2495238"/>
    <xdr:pic>
      <xdr:nvPicPr>
        <xdr:cNvPr id="58" name="Imagem 57">
          <a:extLst>
            <a:ext uri="{FF2B5EF4-FFF2-40B4-BE49-F238E27FC236}">
              <a16:creationId xmlns:a16="http://schemas.microsoft.com/office/drawing/2014/main" id="{00000000-0008-0000-0F00-00003A000000}"/>
            </a:ext>
          </a:extLst>
        </xdr:cNvPr>
        <xdr:cNvPicPr>
          <a:picLocks/>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419226" y="596992075"/>
          <a:ext cx="4628571" cy="2495238"/>
        </a:xfrm>
        <a:prstGeom prst="rect">
          <a:avLst/>
        </a:prstGeom>
      </xdr:spPr>
    </xdr:pic>
    <xdr:clientData/>
  </xdr:oneCellAnchor>
  <xdr:oneCellAnchor>
    <xdr:from>
      <xdr:col>3</xdr:col>
      <xdr:colOff>200026</xdr:colOff>
      <xdr:row>2971</xdr:row>
      <xdr:rowOff>155575</xdr:rowOff>
    </xdr:from>
    <xdr:ext cx="4628571" cy="2495238"/>
    <xdr:pic>
      <xdr:nvPicPr>
        <xdr:cNvPr id="59" name="Imagem 58">
          <a:extLst>
            <a:ext uri="{FF2B5EF4-FFF2-40B4-BE49-F238E27FC236}">
              <a16:creationId xmlns:a16="http://schemas.microsoft.com/office/drawing/2014/main" id="{00000000-0008-0000-0F00-00003B000000}"/>
            </a:ext>
          </a:extLst>
        </xdr:cNvPr>
        <xdr:cNvPicPr>
          <a:picLocks/>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419226" y="607660075"/>
          <a:ext cx="4628571" cy="2495238"/>
        </a:xfrm>
        <a:prstGeom prst="rect">
          <a:avLst/>
        </a:prstGeom>
      </xdr:spPr>
    </xdr:pic>
    <xdr:clientData/>
  </xdr:oneCellAnchor>
  <xdr:oneCellAnchor>
    <xdr:from>
      <xdr:col>3</xdr:col>
      <xdr:colOff>200026</xdr:colOff>
      <xdr:row>3027</xdr:row>
      <xdr:rowOff>155575</xdr:rowOff>
    </xdr:from>
    <xdr:ext cx="4628571" cy="2495238"/>
    <xdr:pic>
      <xdr:nvPicPr>
        <xdr:cNvPr id="60" name="Imagem 59">
          <a:extLst>
            <a:ext uri="{FF2B5EF4-FFF2-40B4-BE49-F238E27FC236}">
              <a16:creationId xmlns:a16="http://schemas.microsoft.com/office/drawing/2014/main" id="{00000000-0008-0000-0F00-00003C000000}"/>
            </a:ext>
          </a:extLst>
        </xdr:cNvPr>
        <xdr:cNvPicPr>
          <a:picLocks/>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419226" y="618328075"/>
          <a:ext cx="4628571" cy="2495238"/>
        </a:xfrm>
        <a:prstGeom prst="rect">
          <a:avLst/>
        </a:prstGeom>
      </xdr:spPr>
    </xdr:pic>
    <xdr:clientData/>
  </xdr:oneCellAnchor>
  <xdr:oneCellAnchor>
    <xdr:from>
      <xdr:col>3</xdr:col>
      <xdr:colOff>200026</xdr:colOff>
      <xdr:row>3083</xdr:row>
      <xdr:rowOff>155575</xdr:rowOff>
    </xdr:from>
    <xdr:ext cx="4628571" cy="1619048"/>
    <xdr:pic>
      <xdr:nvPicPr>
        <xdr:cNvPr id="61" name="Imagem 60">
          <a:extLst>
            <a:ext uri="{FF2B5EF4-FFF2-40B4-BE49-F238E27FC236}">
              <a16:creationId xmlns:a16="http://schemas.microsoft.com/office/drawing/2014/main" id="{00000000-0008-0000-0F00-00003D000000}"/>
            </a:ext>
          </a:extLst>
        </xdr:cNvPr>
        <xdr:cNvPicPr>
          <a:picLocks/>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419226" y="628996075"/>
          <a:ext cx="4628571" cy="1619048"/>
        </a:xfrm>
        <a:prstGeom prst="rect">
          <a:avLst/>
        </a:prstGeom>
      </xdr:spPr>
    </xdr:pic>
    <xdr:clientData/>
  </xdr:oneCellAnchor>
  <xdr:oneCellAnchor>
    <xdr:from>
      <xdr:col>3</xdr:col>
      <xdr:colOff>200026</xdr:colOff>
      <xdr:row>3135</xdr:row>
      <xdr:rowOff>3175</xdr:rowOff>
    </xdr:from>
    <xdr:ext cx="4628571" cy="2495238"/>
    <xdr:pic>
      <xdr:nvPicPr>
        <xdr:cNvPr id="62" name="Imagem 61">
          <a:extLst>
            <a:ext uri="{FF2B5EF4-FFF2-40B4-BE49-F238E27FC236}">
              <a16:creationId xmlns:a16="http://schemas.microsoft.com/office/drawing/2014/main" id="{00000000-0008-0000-0F00-00003E000000}"/>
            </a:ext>
          </a:extLst>
        </xdr:cNvPr>
        <xdr:cNvPicPr>
          <a:picLocks/>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419226" y="638749675"/>
          <a:ext cx="4628571" cy="2495238"/>
        </a:xfrm>
        <a:prstGeom prst="rect">
          <a:avLst/>
        </a:prstGeom>
      </xdr:spPr>
    </xdr:pic>
    <xdr:clientData/>
  </xdr:oneCellAnchor>
  <xdr:oneCellAnchor>
    <xdr:from>
      <xdr:col>3</xdr:col>
      <xdr:colOff>200026</xdr:colOff>
      <xdr:row>3191</xdr:row>
      <xdr:rowOff>3175</xdr:rowOff>
    </xdr:from>
    <xdr:ext cx="4628571" cy="2495238"/>
    <xdr:pic>
      <xdr:nvPicPr>
        <xdr:cNvPr id="63" name="Imagem 62">
          <a:extLst>
            <a:ext uri="{FF2B5EF4-FFF2-40B4-BE49-F238E27FC236}">
              <a16:creationId xmlns:a16="http://schemas.microsoft.com/office/drawing/2014/main" id="{00000000-0008-0000-0F00-00003F000000}"/>
            </a:ext>
          </a:extLst>
        </xdr:cNvPr>
        <xdr:cNvPicPr>
          <a:picLocks/>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419226" y="649417675"/>
          <a:ext cx="4628571" cy="2495238"/>
        </a:xfrm>
        <a:prstGeom prst="rect">
          <a:avLst/>
        </a:prstGeom>
      </xdr:spPr>
    </xdr:pic>
    <xdr:clientData/>
  </xdr:oneCellAnchor>
  <xdr:oneCellAnchor>
    <xdr:from>
      <xdr:col>3</xdr:col>
      <xdr:colOff>200026</xdr:colOff>
      <xdr:row>3247</xdr:row>
      <xdr:rowOff>3175</xdr:rowOff>
    </xdr:from>
    <xdr:ext cx="4628571" cy="2495238"/>
    <xdr:pic>
      <xdr:nvPicPr>
        <xdr:cNvPr id="64" name="Imagem 63">
          <a:extLst>
            <a:ext uri="{FF2B5EF4-FFF2-40B4-BE49-F238E27FC236}">
              <a16:creationId xmlns:a16="http://schemas.microsoft.com/office/drawing/2014/main" id="{00000000-0008-0000-0F00-000040000000}"/>
            </a:ext>
          </a:extLst>
        </xdr:cNvPr>
        <xdr:cNvPicPr>
          <a:picLocks/>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419226" y="660085675"/>
          <a:ext cx="4628571" cy="2495238"/>
        </a:xfrm>
        <a:prstGeom prst="rect">
          <a:avLst/>
        </a:prstGeom>
      </xdr:spPr>
    </xdr:pic>
    <xdr:clientData/>
  </xdr:oneCellAnchor>
  <xdr:oneCellAnchor>
    <xdr:from>
      <xdr:col>3</xdr:col>
      <xdr:colOff>200026</xdr:colOff>
      <xdr:row>3303</xdr:row>
      <xdr:rowOff>3175</xdr:rowOff>
    </xdr:from>
    <xdr:ext cx="4628571" cy="2495238"/>
    <xdr:pic>
      <xdr:nvPicPr>
        <xdr:cNvPr id="65" name="Imagem 64">
          <a:extLst>
            <a:ext uri="{FF2B5EF4-FFF2-40B4-BE49-F238E27FC236}">
              <a16:creationId xmlns:a16="http://schemas.microsoft.com/office/drawing/2014/main" id="{00000000-0008-0000-0F00-000041000000}"/>
            </a:ext>
          </a:extLst>
        </xdr:cNvPr>
        <xdr:cNvPicPr>
          <a:picLocks/>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419226" y="670753675"/>
          <a:ext cx="4628571" cy="2495238"/>
        </a:xfrm>
        <a:prstGeom prst="rect">
          <a:avLst/>
        </a:prstGeom>
      </xdr:spPr>
    </xdr:pic>
    <xdr:clientData/>
  </xdr:oneCellAnchor>
  <xdr:oneCellAnchor>
    <xdr:from>
      <xdr:col>3</xdr:col>
      <xdr:colOff>200026</xdr:colOff>
      <xdr:row>3359</xdr:row>
      <xdr:rowOff>3175</xdr:rowOff>
    </xdr:from>
    <xdr:ext cx="4628571" cy="2495238"/>
    <xdr:pic>
      <xdr:nvPicPr>
        <xdr:cNvPr id="66" name="Imagem 65">
          <a:extLst>
            <a:ext uri="{FF2B5EF4-FFF2-40B4-BE49-F238E27FC236}">
              <a16:creationId xmlns:a16="http://schemas.microsoft.com/office/drawing/2014/main" id="{00000000-0008-0000-0F00-000042000000}"/>
            </a:ext>
          </a:extLst>
        </xdr:cNvPr>
        <xdr:cNvPicPr>
          <a:picLocks/>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419226" y="681421675"/>
          <a:ext cx="4628571" cy="2495238"/>
        </a:xfrm>
        <a:prstGeom prst="rect">
          <a:avLst/>
        </a:prstGeom>
      </xdr:spPr>
    </xdr:pic>
    <xdr:clientData/>
  </xdr:oneCellAnchor>
  <xdr:oneCellAnchor>
    <xdr:from>
      <xdr:col>3</xdr:col>
      <xdr:colOff>200026</xdr:colOff>
      <xdr:row>3415</xdr:row>
      <xdr:rowOff>3175</xdr:rowOff>
    </xdr:from>
    <xdr:ext cx="4628571" cy="2495238"/>
    <xdr:pic>
      <xdr:nvPicPr>
        <xdr:cNvPr id="67" name="Imagem 66">
          <a:extLst>
            <a:ext uri="{FF2B5EF4-FFF2-40B4-BE49-F238E27FC236}">
              <a16:creationId xmlns:a16="http://schemas.microsoft.com/office/drawing/2014/main" id="{00000000-0008-0000-0F00-000043000000}"/>
            </a:ext>
          </a:extLst>
        </xdr:cNvPr>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419226" y="692089675"/>
          <a:ext cx="4628571" cy="2495238"/>
        </a:xfrm>
        <a:prstGeom prst="rect">
          <a:avLst/>
        </a:prstGeom>
      </xdr:spPr>
    </xdr:pic>
    <xdr:clientData/>
  </xdr:oneCellAnchor>
  <xdr:oneCellAnchor>
    <xdr:from>
      <xdr:col>3</xdr:col>
      <xdr:colOff>200026</xdr:colOff>
      <xdr:row>3471</xdr:row>
      <xdr:rowOff>3175</xdr:rowOff>
    </xdr:from>
    <xdr:ext cx="4628571" cy="2495238"/>
    <xdr:pic>
      <xdr:nvPicPr>
        <xdr:cNvPr id="68" name="Imagem 67">
          <a:extLst>
            <a:ext uri="{FF2B5EF4-FFF2-40B4-BE49-F238E27FC236}">
              <a16:creationId xmlns:a16="http://schemas.microsoft.com/office/drawing/2014/main" id="{00000000-0008-0000-0F00-000044000000}"/>
            </a:ext>
          </a:extLst>
        </xdr:cNvPr>
        <xdr:cNvPicPr>
          <a:picLocks/>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419226" y="702757675"/>
          <a:ext cx="4628571" cy="2495238"/>
        </a:xfrm>
        <a:prstGeom prst="rect">
          <a:avLst/>
        </a:prstGeom>
      </xdr:spPr>
    </xdr:pic>
    <xdr:clientData/>
  </xdr:oneCellAnchor>
  <xdr:oneCellAnchor>
    <xdr:from>
      <xdr:col>3</xdr:col>
      <xdr:colOff>200026</xdr:colOff>
      <xdr:row>3527</xdr:row>
      <xdr:rowOff>3175</xdr:rowOff>
    </xdr:from>
    <xdr:ext cx="4628571" cy="2495238"/>
    <xdr:pic>
      <xdr:nvPicPr>
        <xdr:cNvPr id="69" name="Imagem 68">
          <a:extLst>
            <a:ext uri="{FF2B5EF4-FFF2-40B4-BE49-F238E27FC236}">
              <a16:creationId xmlns:a16="http://schemas.microsoft.com/office/drawing/2014/main" id="{00000000-0008-0000-0F00-000045000000}"/>
            </a:ext>
          </a:extLst>
        </xdr:cNvPr>
        <xdr:cNvPicPr>
          <a:picLocks/>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419226" y="713425675"/>
          <a:ext cx="4628571" cy="2495238"/>
        </a:xfrm>
        <a:prstGeom prst="rect">
          <a:avLst/>
        </a:prstGeom>
      </xdr:spPr>
    </xdr:pic>
    <xdr:clientData/>
  </xdr:oneCellAnchor>
  <xdr:oneCellAnchor>
    <xdr:from>
      <xdr:col>3</xdr:col>
      <xdr:colOff>200026</xdr:colOff>
      <xdr:row>3583</xdr:row>
      <xdr:rowOff>3175</xdr:rowOff>
    </xdr:from>
    <xdr:ext cx="4628571" cy="2495238"/>
    <xdr:pic>
      <xdr:nvPicPr>
        <xdr:cNvPr id="70" name="Imagem 69">
          <a:extLst>
            <a:ext uri="{FF2B5EF4-FFF2-40B4-BE49-F238E27FC236}">
              <a16:creationId xmlns:a16="http://schemas.microsoft.com/office/drawing/2014/main" id="{00000000-0008-0000-0F00-000046000000}"/>
            </a:ext>
          </a:extLst>
        </xdr:cNvPr>
        <xdr:cNvPicPr>
          <a:picLocks/>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419226" y="724093675"/>
          <a:ext cx="4628571" cy="2495238"/>
        </a:xfrm>
        <a:prstGeom prst="rect">
          <a:avLst/>
        </a:prstGeom>
      </xdr:spPr>
    </xdr:pic>
    <xdr:clientData/>
  </xdr:oneCellAnchor>
  <xdr:oneCellAnchor>
    <xdr:from>
      <xdr:col>3</xdr:col>
      <xdr:colOff>200026</xdr:colOff>
      <xdr:row>3639</xdr:row>
      <xdr:rowOff>3175</xdr:rowOff>
    </xdr:from>
    <xdr:ext cx="4628571" cy="2495238"/>
    <xdr:pic>
      <xdr:nvPicPr>
        <xdr:cNvPr id="71" name="Imagem 70">
          <a:extLst>
            <a:ext uri="{FF2B5EF4-FFF2-40B4-BE49-F238E27FC236}">
              <a16:creationId xmlns:a16="http://schemas.microsoft.com/office/drawing/2014/main" id="{00000000-0008-0000-0F00-000047000000}"/>
            </a:ext>
          </a:extLst>
        </xdr:cNvPr>
        <xdr:cNvPicPr>
          <a:picLocks/>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419226" y="734761675"/>
          <a:ext cx="4628571" cy="2495238"/>
        </a:xfrm>
        <a:prstGeom prst="rect">
          <a:avLst/>
        </a:prstGeom>
      </xdr:spPr>
    </xdr:pic>
    <xdr:clientData/>
  </xdr:oneCellAnchor>
  <xdr:oneCellAnchor>
    <xdr:from>
      <xdr:col>3</xdr:col>
      <xdr:colOff>200026</xdr:colOff>
      <xdr:row>3695</xdr:row>
      <xdr:rowOff>3175</xdr:rowOff>
    </xdr:from>
    <xdr:ext cx="4628571" cy="2495238"/>
    <xdr:pic>
      <xdr:nvPicPr>
        <xdr:cNvPr id="72" name="Imagem 71">
          <a:extLst>
            <a:ext uri="{FF2B5EF4-FFF2-40B4-BE49-F238E27FC236}">
              <a16:creationId xmlns:a16="http://schemas.microsoft.com/office/drawing/2014/main" id="{00000000-0008-0000-0F00-000048000000}"/>
            </a:ext>
          </a:extLst>
        </xdr:cNvPr>
        <xdr:cNvPicPr>
          <a:picLocks/>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419226" y="745429675"/>
          <a:ext cx="4628571" cy="2495238"/>
        </a:xfrm>
        <a:prstGeom prst="rect">
          <a:avLst/>
        </a:prstGeom>
      </xdr:spPr>
    </xdr:pic>
    <xdr:clientData/>
  </xdr:oneCellAnchor>
  <xdr:oneCellAnchor>
    <xdr:from>
      <xdr:col>3</xdr:col>
      <xdr:colOff>200026</xdr:colOff>
      <xdr:row>3751</xdr:row>
      <xdr:rowOff>3175</xdr:rowOff>
    </xdr:from>
    <xdr:ext cx="4628571" cy="2495238"/>
    <xdr:pic>
      <xdr:nvPicPr>
        <xdr:cNvPr id="73" name="Imagem 72">
          <a:extLst>
            <a:ext uri="{FF2B5EF4-FFF2-40B4-BE49-F238E27FC236}">
              <a16:creationId xmlns:a16="http://schemas.microsoft.com/office/drawing/2014/main" id="{00000000-0008-0000-0F00-000049000000}"/>
            </a:ext>
          </a:extLst>
        </xdr:cNvPr>
        <xdr:cNvPicPr>
          <a:picLocks/>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419226" y="756097675"/>
          <a:ext cx="4628571" cy="2495238"/>
        </a:xfrm>
        <a:prstGeom prst="rect">
          <a:avLst/>
        </a:prstGeom>
      </xdr:spPr>
    </xdr:pic>
    <xdr:clientData/>
  </xdr:oneCellAnchor>
  <xdr:oneCellAnchor>
    <xdr:from>
      <xdr:col>8</xdr:col>
      <xdr:colOff>34926</xdr:colOff>
      <xdr:row>3808</xdr:row>
      <xdr:rowOff>6351</xdr:rowOff>
    </xdr:from>
    <xdr:ext cx="1847619" cy="1022653"/>
    <xdr:pic>
      <xdr:nvPicPr>
        <xdr:cNvPr id="74" name="Imagem 73">
          <a:extLst>
            <a:ext uri="{FF2B5EF4-FFF2-40B4-BE49-F238E27FC236}">
              <a16:creationId xmlns:a16="http://schemas.microsoft.com/office/drawing/2014/main" id="{00000000-0008-0000-0F00-00004A000000}"/>
            </a:ext>
          </a:extLst>
        </xdr:cNvPr>
        <xdr:cNvPicPr>
          <a:picLocks/>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302126" y="766959351"/>
          <a:ext cx="1847619" cy="1022653"/>
        </a:xfrm>
        <a:prstGeom prst="rect">
          <a:avLst/>
        </a:prstGeom>
      </xdr:spPr>
    </xdr:pic>
    <xdr:clientData/>
  </xdr:oneCellAnchor>
  <xdr:oneCellAnchor>
    <xdr:from>
      <xdr:col>8</xdr:col>
      <xdr:colOff>34926</xdr:colOff>
      <xdr:row>3819</xdr:row>
      <xdr:rowOff>3176</xdr:rowOff>
    </xdr:from>
    <xdr:ext cx="1847619" cy="1022653"/>
    <xdr:pic>
      <xdr:nvPicPr>
        <xdr:cNvPr id="75" name="Imagem 74">
          <a:extLst>
            <a:ext uri="{FF2B5EF4-FFF2-40B4-BE49-F238E27FC236}">
              <a16:creationId xmlns:a16="http://schemas.microsoft.com/office/drawing/2014/main" id="{00000000-0008-0000-0F00-00004B000000}"/>
            </a:ext>
          </a:extLst>
        </xdr:cNvPr>
        <xdr:cNvPicPr>
          <a:picLocks/>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4302126" y="769051676"/>
          <a:ext cx="1847619" cy="1022653"/>
        </a:xfrm>
        <a:prstGeom prst="rect">
          <a:avLst/>
        </a:prstGeom>
      </xdr:spPr>
    </xdr:pic>
    <xdr:clientData/>
  </xdr:oneCellAnchor>
  <xdr:oneCellAnchor>
    <xdr:from>
      <xdr:col>8</xdr:col>
      <xdr:colOff>34926</xdr:colOff>
      <xdr:row>3830</xdr:row>
      <xdr:rowOff>1</xdr:rowOff>
    </xdr:from>
    <xdr:ext cx="1847619" cy="1022653"/>
    <xdr:pic>
      <xdr:nvPicPr>
        <xdr:cNvPr id="76" name="Imagem 75">
          <a:extLst>
            <a:ext uri="{FF2B5EF4-FFF2-40B4-BE49-F238E27FC236}">
              <a16:creationId xmlns:a16="http://schemas.microsoft.com/office/drawing/2014/main" id="{00000000-0008-0000-0F00-00004C000000}"/>
            </a:ext>
          </a:extLst>
        </xdr:cNvPr>
        <xdr:cNvPicPr>
          <a:picLocks/>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4302126" y="771144001"/>
          <a:ext cx="1847619" cy="1022653"/>
        </a:xfrm>
        <a:prstGeom prst="rect">
          <a:avLst/>
        </a:prstGeom>
      </xdr:spPr>
    </xdr:pic>
    <xdr:clientData/>
  </xdr:oneCellAnchor>
  <xdr:oneCellAnchor>
    <xdr:from>
      <xdr:col>8</xdr:col>
      <xdr:colOff>34926</xdr:colOff>
      <xdr:row>3840</xdr:row>
      <xdr:rowOff>158751</xdr:rowOff>
    </xdr:from>
    <xdr:ext cx="1847619" cy="1022653"/>
    <xdr:pic>
      <xdr:nvPicPr>
        <xdr:cNvPr id="77" name="Imagem 76">
          <a:extLst>
            <a:ext uri="{FF2B5EF4-FFF2-40B4-BE49-F238E27FC236}">
              <a16:creationId xmlns:a16="http://schemas.microsoft.com/office/drawing/2014/main" id="{00000000-0008-0000-0F00-00004D000000}"/>
            </a:ext>
          </a:extLst>
        </xdr:cNvPr>
        <xdr:cNvPicPr>
          <a:picLocks/>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4302126" y="773207751"/>
          <a:ext cx="1847619" cy="1022653"/>
        </a:xfrm>
        <a:prstGeom prst="rect">
          <a:avLst/>
        </a:prstGeom>
      </xdr:spPr>
    </xdr:pic>
    <xdr:clientData/>
  </xdr:oneCellAnchor>
  <xdr:oneCellAnchor>
    <xdr:from>
      <xdr:col>8</xdr:col>
      <xdr:colOff>34926</xdr:colOff>
      <xdr:row>3851</xdr:row>
      <xdr:rowOff>155576</xdr:rowOff>
    </xdr:from>
    <xdr:ext cx="1847619" cy="1022653"/>
    <xdr:pic>
      <xdr:nvPicPr>
        <xdr:cNvPr id="78" name="Imagem 77">
          <a:extLst>
            <a:ext uri="{FF2B5EF4-FFF2-40B4-BE49-F238E27FC236}">
              <a16:creationId xmlns:a16="http://schemas.microsoft.com/office/drawing/2014/main" id="{00000000-0008-0000-0F00-00004E000000}"/>
            </a:ext>
          </a:extLst>
        </xdr:cNvPr>
        <xdr:cNvPicPr>
          <a:picLocks/>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4302126" y="775300076"/>
          <a:ext cx="1847619" cy="1022653"/>
        </a:xfrm>
        <a:prstGeom prst="rect">
          <a:avLst/>
        </a:prstGeom>
      </xdr:spPr>
    </xdr:pic>
    <xdr:clientData/>
  </xdr:oneCellAnchor>
  <xdr:oneCellAnchor>
    <xdr:from>
      <xdr:col>8</xdr:col>
      <xdr:colOff>34926</xdr:colOff>
      <xdr:row>3863</xdr:row>
      <xdr:rowOff>3176</xdr:rowOff>
    </xdr:from>
    <xdr:ext cx="1847619" cy="1022653"/>
    <xdr:pic>
      <xdr:nvPicPr>
        <xdr:cNvPr id="79" name="Imagem 78">
          <a:extLst>
            <a:ext uri="{FF2B5EF4-FFF2-40B4-BE49-F238E27FC236}">
              <a16:creationId xmlns:a16="http://schemas.microsoft.com/office/drawing/2014/main" id="{00000000-0008-0000-0F00-00004F000000}"/>
            </a:ext>
          </a:extLst>
        </xdr:cNvPr>
        <xdr:cNvPicPr>
          <a:picLocks/>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4302126" y="777433676"/>
          <a:ext cx="1847619" cy="1022653"/>
        </a:xfrm>
        <a:prstGeom prst="rect">
          <a:avLst/>
        </a:prstGeom>
      </xdr:spPr>
    </xdr:pic>
    <xdr:clientData/>
  </xdr:oneCellAnchor>
  <xdr:oneCellAnchor>
    <xdr:from>
      <xdr:col>8</xdr:col>
      <xdr:colOff>34926</xdr:colOff>
      <xdr:row>3874</xdr:row>
      <xdr:rowOff>1</xdr:rowOff>
    </xdr:from>
    <xdr:ext cx="1847619" cy="1022653"/>
    <xdr:pic>
      <xdr:nvPicPr>
        <xdr:cNvPr id="80" name="Imagem 79">
          <a:extLst>
            <a:ext uri="{FF2B5EF4-FFF2-40B4-BE49-F238E27FC236}">
              <a16:creationId xmlns:a16="http://schemas.microsoft.com/office/drawing/2014/main" id="{00000000-0008-0000-0F00-000050000000}"/>
            </a:ext>
          </a:extLst>
        </xdr:cNvPr>
        <xdr:cNvPicPr>
          <a:picLocks/>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4302126" y="779526001"/>
          <a:ext cx="1847619" cy="1022653"/>
        </a:xfrm>
        <a:prstGeom prst="rect">
          <a:avLst/>
        </a:prstGeom>
      </xdr:spPr>
    </xdr:pic>
    <xdr:clientData/>
  </xdr:oneCellAnchor>
  <xdr:oneCellAnchor>
    <xdr:from>
      <xdr:col>8</xdr:col>
      <xdr:colOff>34926</xdr:colOff>
      <xdr:row>3884</xdr:row>
      <xdr:rowOff>158751</xdr:rowOff>
    </xdr:from>
    <xdr:ext cx="1847619" cy="1022653"/>
    <xdr:pic>
      <xdr:nvPicPr>
        <xdr:cNvPr id="81" name="Imagem 80">
          <a:extLst>
            <a:ext uri="{FF2B5EF4-FFF2-40B4-BE49-F238E27FC236}">
              <a16:creationId xmlns:a16="http://schemas.microsoft.com/office/drawing/2014/main" id="{00000000-0008-0000-0F00-000051000000}"/>
            </a:ext>
          </a:extLst>
        </xdr:cNvPr>
        <xdr:cNvPicPr>
          <a:picLocks/>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4302126" y="781589751"/>
          <a:ext cx="1847619" cy="1022653"/>
        </a:xfrm>
        <a:prstGeom prst="rect">
          <a:avLst/>
        </a:prstGeom>
      </xdr:spPr>
    </xdr:pic>
    <xdr:clientData/>
  </xdr:oneCellAnchor>
  <xdr:oneCellAnchor>
    <xdr:from>
      <xdr:col>8</xdr:col>
      <xdr:colOff>34926</xdr:colOff>
      <xdr:row>3896</xdr:row>
      <xdr:rowOff>6351</xdr:rowOff>
    </xdr:from>
    <xdr:ext cx="1847619" cy="1022653"/>
    <xdr:pic>
      <xdr:nvPicPr>
        <xdr:cNvPr id="82" name="Imagem 81">
          <a:extLst>
            <a:ext uri="{FF2B5EF4-FFF2-40B4-BE49-F238E27FC236}">
              <a16:creationId xmlns:a16="http://schemas.microsoft.com/office/drawing/2014/main" id="{00000000-0008-0000-0F00-000052000000}"/>
            </a:ext>
          </a:extLst>
        </xdr:cNvPr>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4302126" y="783723351"/>
          <a:ext cx="1847619" cy="1022653"/>
        </a:xfrm>
        <a:prstGeom prst="rect">
          <a:avLst/>
        </a:prstGeom>
      </xdr:spPr>
    </xdr:pic>
    <xdr:clientData/>
  </xdr:oneCellAnchor>
  <xdr:oneCellAnchor>
    <xdr:from>
      <xdr:col>8</xdr:col>
      <xdr:colOff>34926</xdr:colOff>
      <xdr:row>3907</xdr:row>
      <xdr:rowOff>3176</xdr:rowOff>
    </xdr:from>
    <xdr:ext cx="1847619" cy="1022653"/>
    <xdr:pic>
      <xdr:nvPicPr>
        <xdr:cNvPr id="83" name="Imagem 82">
          <a:extLst>
            <a:ext uri="{FF2B5EF4-FFF2-40B4-BE49-F238E27FC236}">
              <a16:creationId xmlns:a16="http://schemas.microsoft.com/office/drawing/2014/main" id="{00000000-0008-0000-0F00-000053000000}"/>
            </a:ext>
          </a:extLst>
        </xdr:cNvPr>
        <xdr:cNvPicPr>
          <a:picLocks/>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4302126" y="785815676"/>
          <a:ext cx="1847619" cy="1022653"/>
        </a:xfrm>
        <a:prstGeom prst="rect">
          <a:avLst/>
        </a:prstGeom>
      </xdr:spPr>
    </xdr:pic>
    <xdr:clientData/>
  </xdr:oneCellAnchor>
  <xdr:oneCellAnchor>
    <xdr:from>
      <xdr:col>8</xdr:col>
      <xdr:colOff>34926</xdr:colOff>
      <xdr:row>3918</xdr:row>
      <xdr:rowOff>1</xdr:rowOff>
    </xdr:from>
    <xdr:ext cx="1847619" cy="1022653"/>
    <xdr:pic>
      <xdr:nvPicPr>
        <xdr:cNvPr id="84" name="Imagem 83">
          <a:extLst>
            <a:ext uri="{FF2B5EF4-FFF2-40B4-BE49-F238E27FC236}">
              <a16:creationId xmlns:a16="http://schemas.microsoft.com/office/drawing/2014/main" id="{00000000-0008-0000-0F00-000054000000}"/>
            </a:ext>
          </a:extLst>
        </xdr:cNvPr>
        <xdr:cNvPicPr>
          <a:picLocks/>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4302126" y="787908001"/>
          <a:ext cx="1847619" cy="1022653"/>
        </a:xfrm>
        <a:prstGeom prst="rect">
          <a:avLst/>
        </a:prstGeom>
      </xdr:spPr>
    </xdr:pic>
    <xdr:clientData/>
  </xdr:oneCellAnchor>
  <xdr:oneCellAnchor>
    <xdr:from>
      <xdr:col>8</xdr:col>
      <xdr:colOff>34926</xdr:colOff>
      <xdr:row>3928</xdr:row>
      <xdr:rowOff>158751</xdr:rowOff>
    </xdr:from>
    <xdr:ext cx="1847619" cy="1022653"/>
    <xdr:pic>
      <xdr:nvPicPr>
        <xdr:cNvPr id="85" name="Imagem 84">
          <a:extLst>
            <a:ext uri="{FF2B5EF4-FFF2-40B4-BE49-F238E27FC236}">
              <a16:creationId xmlns:a16="http://schemas.microsoft.com/office/drawing/2014/main" id="{00000000-0008-0000-0F00-000055000000}"/>
            </a:ext>
          </a:extLst>
        </xdr:cNvPr>
        <xdr:cNvPicPr>
          <a:picLocks/>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4302126" y="789971751"/>
          <a:ext cx="1847619" cy="1022653"/>
        </a:xfrm>
        <a:prstGeom prst="rect">
          <a:avLst/>
        </a:prstGeom>
      </xdr:spPr>
    </xdr:pic>
    <xdr:clientData/>
  </xdr:oneCellAnchor>
  <xdr:oneCellAnchor>
    <xdr:from>
      <xdr:col>8</xdr:col>
      <xdr:colOff>34926</xdr:colOff>
      <xdr:row>3939</xdr:row>
      <xdr:rowOff>155576</xdr:rowOff>
    </xdr:from>
    <xdr:ext cx="1847619" cy="1022653"/>
    <xdr:pic>
      <xdr:nvPicPr>
        <xdr:cNvPr id="86" name="Imagem 85">
          <a:extLst>
            <a:ext uri="{FF2B5EF4-FFF2-40B4-BE49-F238E27FC236}">
              <a16:creationId xmlns:a16="http://schemas.microsoft.com/office/drawing/2014/main" id="{00000000-0008-0000-0F00-000056000000}"/>
            </a:ext>
          </a:extLst>
        </xdr:cNvPr>
        <xdr:cNvPicPr>
          <a:picLocks/>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4302126" y="792064076"/>
          <a:ext cx="1847619" cy="1022653"/>
        </a:xfrm>
        <a:prstGeom prst="rect">
          <a:avLst/>
        </a:prstGeom>
      </xdr:spPr>
    </xdr:pic>
    <xdr:clientData/>
  </xdr:oneCellAnchor>
  <xdr:oneCellAnchor>
    <xdr:from>
      <xdr:col>8</xdr:col>
      <xdr:colOff>34926</xdr:colOff>
      <xdr:row>3951</xdr:row>
      <xdr:rowOff>3176</xdr:rowOff>
    </xdr:from>
    <xdr:ext cx="1847619" cy="1022653"/>
    <xdr:pic>
      <xdr:nvPicPr>
        <xdr:cNvPr id="87" name="Imagem 86">
          <a:extLst>
            <a:ext uri="{FF2B5EF4-FFF2-40B4-BE49-F238E27FC236}">
              <a16:creationId xmlns:a16="http://schemas.microsoft.com/office/drawing/2014/main" id="{00000000-0008-0000-0F00-000057000000}"/>
            </a:ext>
          </a:extLst>
        </xdr:cNvPr>
        <xdr:cNvPicPr>
          <a:picLocks/>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4302126" y="794197676"/>
          <a:ext cx="1847619" cy="1022653"/>
        </a:xfrm>
        <a:prstGeom prst="rect">
          <a:avLst/>
        </a:prstGeom>
      </xdr:spPr>
    </xdr:pic>
    <xdr:clientData/>
  </xdr:oneCellAnchor>
  <xdr:oneCellAnchor>
    <xdr:from>
      <xdr:col>8</xdr:col>
      <xdr:colOff>34926</xdr:colOff>
      <xdr:row>3962</xdr:row>
      <xdr:rowOff>1</xdr:rowOff>
    </xdr:from>
    <xdr:ext cx="1847619" cy="1022653"/>
    <xdr:pic>
      <xdr:nvPicPr>
        <xdr:cNvPr id="88" name="Imagem 87">
          <a:extLst>
            <a:ext uri="{FF2B5EF4-FFF2-40B4-BE49-F238E27FC236}">
              <a16:creationId xmlns:a16="http://schemas.microsoft.com/office/drawing/2014/main" id="{00000000-0008-0000-0F00-000058000000}"/>
            </a:ext>
          </a:extLst>
        </xdr:cNvPr>
        <xdr:cNvPicPr>
          <a:picLocks/>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4302126" y="796290001"/>
          <a:ext cx="1847619" cy="1022653"/>
        </a:xfrm>
        <a:prstGeom prst="rect">
          <a:avLst/>
        </a:prstGeom>
      </xdr:spPr>
    </xdr:pic>
    <xdr:clientData/>
  </xdr:oneCellAnchor>
  <xdr:oneCellAnchor>
    <xdr:from>
      <xdr:col>8</xdr:col>
      <xdr:colOff>34926</xdr:colOff>
      <xdr:row>3972</xdr:row>
      <xdr:rowOff>158751</xdr:rowOff>
    </xdr:from>
    <xdr:ext cx="1847619" cy="1022653"/>
    <xdr:pic>
      <xdr:nvPicPr>
        <xdr:cNvPr id="89" name="Imagem 88">
          <a:extLst>
            <a:ext uri="{FF2B5EF4-FFF2-40B4-BE49-F238E27FC236}">
              <a16:creationId xmlns:a16="http://schemas.microsoft.com/office/drawing/2014/main" id="{00000000-0008-0000-0F00-000059000000}"/>
            </a:ext>
          </a:extLst>
        </xdr:cNvPr>
        <xdr:cNvPicPr>
          <a:picLocks/>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4302126" y="798353751"/>
          <a:ext cx="1847619" cy="1022653"/>
        </a:xfrm>
        <a:prstGeom prst="rect">
          <a:avLst/>
        </a:prstGeom>
      </xdr:spPr>
    </xdr:pic>
    <xdr:clientData/>
  </xdr:oneCellAnchor>
  <xdr:oneCellAnchor>
    <xdr:from>
      <xdr:col>8</xdr:col>
      <xdr:colOff>34926</xdr:colOff>
      <xdr:row>3984</xdr:row>
      <xdr:rowOff>6351</xdr:rowOff>
    </xdr:from>
    <xdr:ext cx="1847619" cy="1022653"/>
    <xdr:pic>
      <xdr:nvPicPr>
        <xdr:cNvPr id="90" name="Imagem 89">
          <a:extLst>
            <a:ext uri="{FF2B5EF4-FFF2-40B4-BE49-F238E27FC236}">
              <a16:creationId xmlns:a16="http://schemas.microsoft.com/office/drawing/2014/main" id="{00000000-0008-0000-0F00-00005A000000}"/>
            </a:ext>
          </a:extLst>
        </xdr:cNvPr>
        <xdr:cNvPicPr>
          <a:picLocks/>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4302126" y="800487351"/>
          <a:ext cx="1847619" cy="1022653"/>
        </a:xfrm>
        <a:prstGeom prst="rect">
          <a:avLst/>
        </a:prstGeom>
      </xdr:spPr>
    </xdr:pic>
    <xdr:clientData/>
  </xdr:oneCellAnchor>
  <xdr:oneCellAnchor>
    <xdr:from>
      <xdr:col>8</xdr:col>
      <xdr:colOff>34926</xdr:colOff>
      <xdr:row>3995</xdr:row>
      <xdr:rowOff>3176</xdr:rowOff>
    </xdr:from>
    <xdr:ext cx="1847619" cy="1022653"/>
    <xdr:pic>
      <xdr:nvPicPr>
        <xdr:cNvPr id="91" name="Imagem 90">
          <a:extLst>
            <a:ext uri="{FF2B5EF4-FFF2-40B4-BE49-F238E27FC236}">
              <a16:creationId xmlns:a16="http://schemas.microsoft.com/office/drawing/2014/main" id="{00000000-0008-0000-0F00-00005B000000}"/>
            </a:ext>
          </a:extLst>
        </xdr:cNvPr>
        <xdr:cNvPicPr>
          <a:picLocks/>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4302126" y="802579676"/>
          <a:ext cx="1847619" cy="1022653"/>
        </a:xfrm>
        <a:prstGeom prst="rect">
          <a:avLst/>
        </a:prstGeom>
      </xdr:spPr>
    </xdr:pic>
    <xdr:clientData/>
  </xdr:oneCellAnchor>
  <xdr:oneCellAnchor>
    <xdr:from>
      <xdr:col>8</xdr:col>
      <xdr:colOff>34926</xdr:colOff>
      <xdr:row>4006</xdr:row>
      <xdr:rowOff>1</xdr:rowOff>
    </xdr:from>
    <xdr:ext cx="1847619" cy="1022653"/>
    <xdr:pic>
      <xdr:nvPicPr>
        <xdr:cNvPr id="92" name="Imagem 91">
          <a:extLst>
            <a:ext uri="{FF2B5EF4-FFF2-40B4-BE49-F238E27FC236}">
              <a16:creationId xmlns:a16="http://schemas.microsoft.com/office/drawing/2014/main" id="{00000000-0008-0000-0F00-00005C000000}"/>
            </a:ext>
          </a:extLst>
        </xdr:cNvPr>
        <xdr:cNvPicPr>
          <a:picLocks/>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4302126" y="804672001"/>
          <a:ext cx="1847619" cy="1022653"/>
        </a:xfrm>
        <a:prstGeom prst="rect">
          <a:avLst/>
        </a:prstGeom>
      </xdr:spPr>
    </xdr:pic>
    <xdr:clientData/>
  </xdr:oneCellAnchor>
  <xdr:oneCellAnchor>
    <xdr:from>
      <xdr:col>8</xdr:col>
      <xdr:colOff>34926</xdr:colOff>
      <xdr:row>4016</xdr:row>
      <xdr:rowOff>158751</xdr:rowOff>
    </xdr:from>
    <xdr:ext cx="1847619" cy="1022653"/>
    <xdr:pic>
      <xdr:nvPicPr>
        <xdr:cNvPr id="93" name="Imagem 92">
          <a:extLst>
            <a:ext uri="{FF2B5EF4-FFF2-40B4-BE49-F238E27FC236}">
              <a16:creationId xmlns:a16="http://schemas.microsoft.com/office/drawing/2014/main" id="{00000000-0008-0000-0F00-00005D000000}"/>
            </a:ext>
          </a:extLst>
        </xdr:cNvPr>
        <xdr:cNvPicPr>
          <a:picLocks/>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4302126" y="806735751"/>
          <a:ext cx="1847619" cy="1022653"/>
        </a:xfrm>
        <a:prstGeom prst="rect">
          <a:avLst/>
        </a:prstGeom>
      </xdr:spPr>
    </xdr:pic>
    <xdr:clientData/>
  </xdr:oneCellAnchor>
  <xdr:oneCellAnchor>
    <xdr:from>
      <xdr:col>8</xdr:col>
      <xdr:colOff>34926</xdr:colOff>
      <xdr:row>4027</xdr:row>
      <xdr:rowOff>155576</xdr:rowOff>
    </xdr:from>
    <xdr:ext cx="1847619" cy="1022653"/>
    <xdr:pic>
      <xdr:nvPicPr>
        <xdr:cNvPr id="94" name="Imagem 93">
          <a:extLst>
            <a:ext uri="{FF2B5EF4-FFF2-40B4-BE49-F238E27FC236}">
              <a16:creationId xmlns:a16="http://schemas.microsoft.com/office/drawing/2014/main" id="{00000000-0008-0000-0F00-00005E000000}"/>
            </a:ext>
          </a:extLst>
        </xdr:cNvPr>
        <xdr:cNvPicPr>
          <a:picLocks/>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302126" y="808828076"/>
          <a:ext cx="1847619" cy="1022653"/>
        </a:xfrm>
        <a:prstGeom prst="rect">
          <a:avLst/>
        </a:prstGeom>
      </xdr:spPr>
    </xdr:pic>
    <xdr:clientData/>
  </xdr:oneCellAnchor>
  <xdr:oneCellAnchor>
    <xdr:from>
      <xdr:col>8</xdr:col>
      <xdr:colOff>34926</xdr:colOff>
      <xdr:row>4039</xdr:row>
      <xdr:rowOff>3176</xdr:rowOff>
    </xdr:from>
    <xdr:ext cx="1847619" cy="1022653"/>
    <xdr:pic>
      <xdr:nvPicPr>
        <xdr:cNvPr id="95" name="Imagem 94">
          <a:extLst>
            <a:ext uri="{FF2B5EF4-FFF2-40B4-BE49-F238E27FC236}">
              <a16:creationId xmlns:a16="http://schemas.microsoft.com/office/drawing/2014/main" id="{00000000-0008-0000-0F00-00005F000000}"/>
            </a:ext>
          </a:extLst>
        </xdr:cNvPr>
        <xdr:cNvPicPr>
          <a:picLocks/>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4302126" y="810961676"/>
          <a:ext cx="1847619" cy="1022653"/>
        </a:xfrm>
        <a:prstGeom prst="rect">
          <a:avLst/>
        </a:prstGeom>
      </xdr:spPr>
    </xdr:pic>
    <xdr:clientData/>
  </xdr:oneCellAnchor>
  <xdr:oneCellAnchor>
    <xdr:from>
      <xdr:col>8</xdr:col>
      <xdr:colOff>34926</xdr:colOff>
      <xdr:row>4050</xdr:row>
      <xdr:rowOff>1</xdr:rowOff>
    </xdr:from>
    <xdr:ext cx="1847619" cy="1022653"/>
    <xdr:pic>
      <xdr:nvPicPr>
        <xdr:cNvPr id="96" name="Imagem 95">
          <a:extLst>
            <a:ext uri="{FF2B5EF4-FFF2-40B4-BE49-F238E27FC236}">
              <a16:creationId xmlns:a16="http://schemas.microsoft.com/office/drawing/2014/main" id="{00000000-0008-0000-0F00-000060000000}"/>
            </a:ext>
          </a:extLst>
        </xdr:cNvPr>
        <xdr:cNvPicPr>
          <a:picLocks/>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4302126" y="813054001"/>
          <a:ext cx="1847619" cy="1022653"/>
        </a:xfrm>
        <a:prstGeom prst="rect">
          <a:avLst/>
        </a:prstGeom>
      </xdr:spPr>
    </xdr:pic>
    <xdr:clientData/>
  </xdr:oneCellAnchor>
  <xdr:oneCellAnchor>
    <xdr:from>
      <xdr:col>8</xdr:col>
      <xdr:colOff>34926</xdr:colOff>
      <xdr:row>4060</xdr:row>
      <xdr:rowOff>158751</xdr:rowOff>
    </xdr:from>
    <xdr:ext cx="1847619" cy="1022653"/>
    <xdr:pic>
      <xdr:nvPicPr>
        <xdr:cNvPr id="97" name="Imagem 96">
          <a:extLst>
            <a:ext uri="{FF2B5EF4-FFF2-40B4-BE49-F238E27FC236}">
              <a16:creationId xmlns:a16="http://schemas.microsoft.com/office/drawing/2014/main" id="{00000000-0008-0000-0F00-000061000000}"/>
            </a:ext>
          </a:extLst>
        </xdr:cNvPr>
        <xdr:cNvPicPr>
          <a:picLocks/>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4302126" y="815117751"/>
          <a:ext cx="1847619" cy="1022653"/>
        </a:xfrm>
        <a:prstGeom prst="rect">
          <a:avLst/>
        </a:prstGeom>
      </xdr:spPr>
    </xdr:pic>
    <xdr:clientData/>
  </xdr:oneCellAnchor>
  <xdr:oneCellAnchor>
    <xdr:from>
      <xdr:col>8</xdr:col>
      <xdr:colOff>34926</xdr:colOff>
      <xdr:row>4074</xdr:row>
      <xdr:rowOff>1</xdr:rowOff>
    </xdr:from>
    <xdr:ext cx="1847619" cy="1022653"/>
    <xdr:pic>
      <xdr:nvPicPr>
        <xdr:cNvPr id="98" name="Imagem 97">
          <a:extLst>
            <a:ext uri="{FF2B5EF4-FFF2-40B4-BE49-F238E27FC236}">
              <a16:creationId xmlns:a16="http://schemas.microsoft.com/office/drawing/2014/main" id="{00000000-0008-0000-0F00-000062000000}"/>
            </a:ext>
          </a:extLst>
        </xdr:cNvPr>
        <xdr:cNvPicPr>
          <a:picLocks/>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4302126" y="817626001"/>
          <a:ext cx="1847619" cy="1022653"/>
        </a:xfrm>
        <a:prstGeom prst="rect">
          <a:avLst/>
        </a:prstGeom>
      </xdr:spPr>
    </xdr:pic>
    <xdr:clientData/>
  </xdr:oneCellAnchor>
  <xdr:oneCellAnchor>
    <xdr:from>
      <xdr:col>8</xdr:col>
      <xdr:colOff>34926</xdr:colOff>
      <xdr:row>4084</xdr:row>
      <xdr:rowOff>158751</xdr:rowOff>
    </xdr:from>
    <xdr:ext cx="1847619" cy="1022653"/>
    <xdr:pic>
      <xdr:nvPicPr>
        <xdr:cNvPr id="99" name="Imagem 98">
          <a:extLst>
            <a:ext uri="{FF2B5EF4-FFF2-40B4-BE49-F238E27FC236}">
              <a16:creationId xmlns:a16="http://schemas.microsoft.com/office/drawing/2014/main" id="{00000000-0008-0000-0F00-000063000000}"/>
            </a:ext>
          </a:extLst>
        </xdr:cNvPr>
        <xdr:cNvPicPr>
          <a:picLocks/>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4302126" y="819689751"/>
          <a:ext cx="1847619" cy="1022653"/>
        </a:xfrm>
        <a:prstGeom prst="rect">
          <a:avLst/>
        </a:prstGeom>
      </xdr:spPr>
    </xdr:pic>
    <xdr:clientData/>
  </xdr:oneCellAnchor>
  <xdr:oneCellAnchor>
    <xdr:from>
      <xdr:col>8</xdr:col>
      <xdr:colOff>34926</xdr:colOff>
      <xdr:row>4096</xdr:row>
      <xdr:rowOff>6350</xdr:rowOff>
    </xdr:from>
    <xdr:ext cx="1847619" cy="650088"/>
    <xdr:pic>
      <xdr:nvPicPr>
        <xdr:cNvPr id="100" name="Imagem 99">
          <a:extLst>
            <a:ext uri="{FF2B5EF4-FFF2-40B4-BE49-F238E27FC236}">
              <a16:creationId xmlns:a16="http://schemas.microsoft.com/office/drawing/2014/main" id="{00000000-0008-0000-0F00-000064000000}"/>
            </a:ext>
          </a:extLst>
        </xdr:cNvPr>
        <xdr:cNvPicPr>
          <a:picLocks/>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4302126" y="821823350"/>
          <a:ext cx="1847619" cy="650088"/>
        </a:xfrm>
        <a:prstGeom prst="rect">
          <a:avLst/>
        </a:prstGeom>
      </xdr:spPr>
    </xdr:pic>
    <xdr:clientData/>
  </xdr:oneCellAnchor>
  <xdr:oneCellAnchor>
    <xdr:from>
      <xdr:col>8</xdr:col>
      <xdr:colOff>34926</xdr:colOff>
      <xdr:row>4105</xdr:row>
      <xdr:rowOff>3176</xdr:rowOff>
    </xdr:from>
    <xdr:ext cx="1847619" cy="1022653"/>
    <xdr:pic>
      <xdr:nvPicPr>
        <xdr:cNvPr id="111" name="Imagem 110">
          <a:extLst>
            <a:ext uri="{FF2B5EF4-FFF2-40B4-BE49-F238E27FC236}">
              <a16:creationId xmlns:a16="http://schemas.microsoft.com/office/drawing/2014/main" id="{00000000-0008-0000-0F00-00006F000000}"/>
            </a:ext>
          </a:extLst>
        </xdr:cNvPr>
        <xdr:cNvPicPr>
          <a:picLocks/>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4302126" y="844489676"/>
          <a:ext cx="1847619" cy="1022653"/>
        </a:xfrm>
        <a:prstGeom prst="rect">
          <a:avLst/>
        </a:prstGeom>
      </xdr:spPr>
    </xdr:pic>
    <xdr:clientData/>
  </xdr:oneCellAnchor>
  <xdr:oneCellAnchor>
    <xdr:from>
      <xdr:col>8</xdr:col>
      <xdr:colOff>34926</xdr:colOff>
      <xdr:row>4117</xdr:row>
      <xdr:rowOff>1</xdr:rowOff>
    </xdr:from>
    <xdr:ext cx="1847619" cy="1022653"/>
    <xdr:pic>
      <xdr:nvPicPr>
        <xdr:cNvPr id="115" name="Imagem 114">
          <a:extLst>
            <a:ext uri="{FF2B5EF4-FFF2-40B4-BE49-F238E27FC236}">
              <a16:creationId xmlns:a16="http://schemas.microsoft.com/office/drawing/2014/main" id="{00000000-0008-0000-0F00-000073000000}"/>
            </a:ext>
          </a:extLst>
        </xdr:cNvPr>
        <xdr:cNvPicPr>
          <a:picLocks/>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4302126" y="853249501"/>
          <a:ext cx="1847619" cy="1022653"/>
        </a:xfrm>
        <a:prstGeom prst="rect">
          <a:avLst/>
        </a:prstGeom>
      </xdr:spPr>
    </xdr:pic>
    <xdr:clientData/>
  </xdr:oneCellAnchor>
  <xdr:oneCellAnchor>
    <xdr:from>
      <xdr:col>8</xdr:col>
      <xdr:colOff>34926</xdr:colOff>
      <xdr:row>4127</xdr:row>
      <xdr:rowOff>158751</xdr:rowOff>
    </xdr:from>
    <xdr:ext cx="1847619" cy="1022653"/>
    <xdr:pic>
      <xdr:nvPicPr>
        <xdr:cNvPr id="116" name="Imagem 115">
          <a:extLst>
            <a:ext uri="{FF2B5EF4-FFF2-40B4-BE49-F238E27FC236}">
              <a16:creationId xmlns:a16="http://schemas.microsoft.com/office/drawing/2014/main" id="{00000000-0008-0000-0F00-000074000000}"/>
            </a:ext>
          </a:extLst>
        </xdr:cNvPr>
        <xdr:cNvPicPr>
          <a:picLocks/>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4302126" y="855313251"/>
          <a:ext cx="1847619" cy="1022653"/>
        </a:xfrm>
        <a:prstGeom prst="rect">
          <a:avLst/>
        </a:prstGeom>
      </xdr:spPr>
    </xdr:pic>
    <xdr:clientData/>
  </xdr:oneCellAnchor>
  <xdr:oneCellAnchor>
    <xdr:from>
      <xdr:col>8</xdr:col>
      <xdr:colOff>34926</xdr:colOff>
      <xdr:row>4138</xdr:row>
      <xdr:rowOff>155576</xdr:rowOff>
    </xdr:from>
    <xdr:ext cx="1847619" cy="1022653"/>
    <xdr:pic>
      <xdr:nvPicPr>
        <xdr:cNvPr id="117" name="Imagem 116">
          <a:extLst>
            <a:ext uri="{FF2B5EF4-FFF2-40B4-BE49-F238E27FC236}">
              <a16:creationId xmlns:a16="http://schemas.microsoft.com/office/drawing/2014/main" id="{00000000-0008-0000-0F00-000075000000}"/>
            </a:ext>
          </a:extLst>
        </xdr:cNvPr>
        <xdr:cNvPicPr>
          <a:picLocks/>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4302126" y="857405576"/>
          <a:ext cx="1847619" cy="1022653"/>
        </a:xfrm>
        <a:prstGeom prst="rect">
          <a:avLst/>
        </a:prstGeom>
      </xdr:spPr>
    </xdr:pic>
    <xdr:clientData/>
  </xdr:oneCellAnchor>
  <xdr:oneCellAnchor>
    <xdr:from>
      <xdr:col>8</xdr:col>
      <xdr:colOff>34926</xdr:colOff>
      <xdr:row>4150</xdr:row>
      <xdr:rowOff>3176</xdr:rowOff>
    </xdr:from>
    <xdr:ext cx="1847619" cy="1022653"/>
    <xdr:pic>
      <xdr:nvPicPr>
        <xdr:cNvPr id="118" name="Imagem 117">
          <a:extLst>
            <a:ext uri="{FF2B5EF4-FFF2-40B4-BE49-F238E27FC236}">
              <a16:creationId xmlns:a16="http://schemas.microsoft.com/office/drawing/2014/main" id="{00000000-0008-0000-0F00-000076000000}"/>
            </a:ext>
          </a:extLst>
        </xdr:cNvPr>
        <xdr:cNvPicPr>
          <a:picLocks/>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4302126" y="859539176"/>
          <a:ext cx="1847619" cy="1022653"/>
        </a:xfrm>
        <a:prstGeom prst="rect">
          <a:avLst/>
        </a:prstGeom>
      </xdr:spPr>
    </xdr:pic>
    <xdr:clientData/>
  </xdr:oneCellAnchor>
  <xdr:oneCellAnchor>
    <xdr:from>
      <xdr:col>8</xdr:col>
      <xdr:colOff>34926</xdr:colOff>
      <xdr:row>4161</xdr:row>
      <xdr:rowOff>1</xdr:rowOff>
    </xdr:from>
    <xdr:ext cx="1847619" cy="1022653"/>
    <xdr:pic>
      <xdr:nvPicPr>
        <xdr:cNvPr id="119" name="Imagem 118">
          <a:extLst>
            <a:ext uri="{FF2B5EF4-FFF2-40B4-BE49-F238E27FC236}">
              <a16:creationId xmlns:a16="http://schemas.microsoft.com/office/drawing/2014/main" id="{00000000-0008-0000-0F00-000077000000}"/>
            </a:ext>
          </a:extLst>
        </xdr:cNvPr>
        <xdr:cNvPicPr>
          <a:picLocks/>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4302126" y="861631501"/>
          <a:ext cx="1847619" cy="1022653"/>
        </a:xfrm>
        <a:prstGeom prst="rect">
          <a:avLst/>
        </a:prstGeom>
      </xdr:spPr>
    </xdr:pic>
    <xdr:clientData/>
  </xdr:oneCellAnchor>
  <xdr:oneCellAnchor>
    <xdr:from>
      <xdr:col>8</xdr:col>
      <xdr:colOff>34926</xdr:colOff>
      <xdr:row>4171</xdr:row>
      <xdr:rowOff>158751</xdr:rowOff>
    </xdr:from>
    <xdr:ext cx="1847619" cy="1022653"/>
    <xdr:pic>
      <xdr:nvPicPr>
        <xdr:cNvPr id="120" name="Imagem 119">
          <a:extLst>
            <a:ext uri="{FF2B5EF4-FFF2-40B4-BE49-F238E27FC236}">
              <a16:creationId xmlns:a16="http://schemas.microsoft.com/office/drawing/2014/main" id="{00000000-0008-0000-0F00-000078000000}"/>
            </a:ext>
          </a:extLst>
        </xdr:cNvPr>
        <xdr:cNvPicPr>
          <a:picLocks/>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302126" y="863695251"/>
          <a:ext cx="1847619" cy="1022653"/>
        </a:xfrm>
        <a:prstGeom prst="rect">
          <a:avLst/>
        </a:prstGeom>
      </xdr:spPr>
    </xdr:pic>
    <xdr:clientData/>
  </xdr:oneCellAnchor>
  <xdr:oneCellAnchor>
    <xdr:from>
      <xdr:col>1</xdr:col>
      <xdr:colOff>171450</xdr:colOff>
      <xdr:row>0</xdr:row>
      <xdr:rowOff>266700</xdr:rowOff>
    </xdr:from>
    <xdr:ext cx="1895475" cy="616131"/>
    <xdr:pic>
      <xdr:nvPicPr>
        <xdr:cNvPr id="131" name="Imagem 130">
          <a:extLst>
            <a:ext uri="{FF2B5EF4-FFF2-40B4-BE49-F238E27FC236}">
              <a16:creationId xmlns:a16="http://schemas.microsoft.com/office/drawing/2014/main" id="{00000000-0008-0000-0F00-000083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371475" y="266700"/>
          <a:ext cx="1895475" cy="61613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200026</xdr:colOff>
      <xdr:row>36</xdr:row>
      <xdr:rowOff>0</xdr:rowOff>
    </xdr:from>
    <xdr:to>
      <xdr:col>8</xdr:col>
      <xdr:colOff>466147</xdr:colOff>
      <xdr:row>51</xdr:row>
      <xdr:rowOff>66363</xdr:rowOff>
    </xdr:to>
    <xdr:pic>
      <xdr:nvPicPr>
        <xdr:cNvPr id="2" name="Imagem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1" y="5829300"/>
          <a:ext cx="4628571" cy="2495238"/>
        </a:xfrm>
        <a:prstGeom prst="rect">
          <a:avLst/>
        </a:prstGeom>
      </xdr:spPr>
    </xdr:pic>
    <xdr:clientData/>
  </xdr:twoCellAnchor>
  <xdr:twoCellAnchor editAs="oneCell">
    <xdr:from>
      <xdr:col>2</xdr:col>
      <xdr:colOff>200026</xdr:colOff>
      <xdr:row>92</xdr:row>
      <xdr:rowOff>0</xdr:rowOff>
    </xdr:from>
    <xdr:to>
      <xdr:col>8</xdr:col>
      <xdr:colOff>466147</xdr:colOff>
      <xdr:row>107</xdr:row>
      <xdr:rowOff>66363</xdr:rowOff>
    </xdr:to>
    <xdr:pic>
      <xdr:nvPicPr>
        <xdr:cNvPr id="3" name="Imagem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1" y="14897100"/>
          <a:ext cx="4628571" cy="2495238"/>
        </a:xfrm>
        <a:prstGeom prst="rect">
          <a:avLst/>
        </a:prstGeom>
      </xdr:spPr>
    </xdr:pic>
    <xdr:clientData/>
  </xdr:twoCellAnchor>
  <xdr:twoCellAnchor editAs="oneCell">
    <xdr:from>
      <xdr:col>2</xdr:col>
      <xdr:colOff>200026</xdr:colOff>
      <xdr:row>148</xdr:row>
      <xdr:rowOff>0</xdr:rowOff>
    </xdr:from>
    <xdr:to>
      <xdr:col>8</xdr:col>
      <xdr:colOff>466147</xdr:colOff>
      <xdr:row>163</xdr:row>
      <xdr:rowOff>66363</xdr:rowOff>
    </xdr:to>
    <xdr:pic>
      <xdr:nvPicPr>
        <xdr:cNvPr id="4" name="Imagem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7201" y="23964900"/>
          <a:ext cx="4628571" cy="2495238"/>
        </a:xfrm>
        <a:prstGeom prst="rect">
          <a:avLst/>
        </a:prstGeom>
      </xdr:spPr>
    </xdr:pic>
    <xdr:clientData/>
  </xdr:twoCellAnchor>
  <xdr:twoCellAnchor editAs="oneCell">
    <xdr:from>
      <xdr:col>2</xdr:col>
      <xdr:colOff>200026</xdr:colOff>
      <xdr:row>204</xdr:row>
      <xdr:rowOff>0</xdr:rowOff>
    </xdr:from>
    <xdr:to>
      <xdr:col>8</xdr:col>
      <xdr:colOff>466147</xdr:colOff>
      <xdr:row>219</xdr:row>
      <xdr:rowOff>66363</xdr:rowOff>
    </xdr:to>
    <xdr:pic>
      <xdr:nvPicPr>
        <xdr:cNvPr id="5" name="Imagem 4">
          <a:extLst>
            <a:ext uri="{FF2B5EF4-FFF2-40B4-BE49-F238E27FC236}">
              <a16:creationId xmlns:a16="http://schemas.microsoft.com/office/drawing/2014/main" id="{00000000-0008-0000-1000-00000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7201" y="33032700"/>
          <a:ext cx="4628571" cy="2495238"/>
        </a:xfrm>
        <a:prstGeom prst="rect">
          <a:avLst/>
        </a:prstGeom>
      </xdr:spPr>
    </xdr:pic>
    <xdr:clientData/>
  </xdr:twoCellAnchor>
  <xdr:twoCellAnchor editAs="oneCell">
    <xdr:from>
      <xdr:col>2</xdr:col>
      <xdr:colOff>200026</xdr:colOff>
      <xdr:row>260</xdr:row>
      <xdr:rowOff>0</xdr:rowOff>
    </xdr:from>
    <xdr:to>
      <xdr:col>8</xdr:col>
      <xdr:colOff>466147</xdr:colOff>
      <xdr:row>275</xdr:row>
      <xdr:rowOff>66363</xdr:rowOff>
    </xdr:to>
    <xdr:pic>
      <xdr:nvPicPr>
        <xdr:cNvPr id="6" name="Imagem 5">
          <a:extLst>
            <a:ext uri="{FF2B5EF4-FFF2-40B4-BE49-F238E27FC236}">
              <a16:creationId xmlns:a16="http://schemas.microsoft.com/office/drawing/2014/main" id="{00000000-0008-0000-10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7201" y="42100500"/>
          <a:ext cx="4628571" cy="2495238"/>
        </a:xfrm>
        <a:prstGeom prst="rect">
          <a:avLst/>
        </a:prstGeom>
      </xdr:spPr>
    </xdr:pic>
    <xdr:clientData/>
  </xdr:twoCellAnchor>
  <xdr:twoCellAnchor editAs="oneCell">
    <xdr:from>
      <xdr:col>2</xdr:col>
      <xdr:colOff>200026</xdr:colOff>
      <xdr:row>316</xdr:row>
      <xdr:rowOff>0</xdr:rowOff>
    </xdr:from>
    <xdr:to>
      <xdr:col>8</xdr:col>
      <xdr:colOff>466147</xdr:colOff>
      <xdr:row>331</xdr:row>
      <xdr:rowOff>66363</xdr:rowOff>
    </xdr:to>
    <xdr:pic>
      <xdr:nvPicPr>
        <xdr:cNvPr id="7" name="Imagem 6">
          <a:extLst>
            <a:ext uri="{FF2B5EF4-FFF2-40B4-BE49-F238E27FC236}">
              <a16:creationId xmlns:a16="http://schemas.microsoft.com/office/drawing/2014/main" id="{00000000-0008-0000-10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7201" y="51168300"/>
          <a:ext cx="4628571" cy="2495238"/>
        </a:xfrm>
        <a:prstGeom prst="rect">
          <a:avLst/>
        </a:prstGeom>
      </xdr:spPr>
    </xdr:pic>
    <xdr:clientData/>
  </xdr:twoCellAnchor>
  <xdr:twoCellAnchor editAs="oneCell">
    <xdr:from>
      <xdr:col>2</xdr:col>
      <xdr:colOff>200026</xdr:colOff>
      <xdr:row>372</xdr:row>
      <xdr:rowOff>0</xdr:rowOff>
    </xdr:from>
    <xdr:to>
      <xdr:col>8</xdr:col>
      <xdr:colOff>466147</xdr:colOff>
      <xdr:row>387</xdr:row>
      <xdr:rowOff>66363</xdr:rowOff>
    </xdr:to>
    <xdr:pic>
      <xdr:nvPicPr>
        <xdr:cNvPr id="8" name="Imagem 7">
          <a:extLst>
            <a:ext uri="{FF2B5EF4-FFF2-40B4-BE49-F238E27FC236}">
              <a16:creationId xmlns:a16="http://schemas.microsoft.com/office/drawing/2014/main" id="{00000000-0008-0000-1000-000008000000}"/>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7201" y="60236100"/>
          <a:ext cx="4628571" cy="2495238"/>
        </a:xfrm>
        <a:prstGeom prst="rect">
          <a:avLst/>
        </a:prstGeom>
      </xdr:spPr>
    </xdr:pic>
    <xdr:clientData/>
  </xdr:twoCellAnchor>
  <xdr:twoCellAnchor editAs="oneCell">
    <xdr:from>
      <xdr:col>2</xdr:col>
      <xdr:colOff>200026</xdr:colOff>
      <xdr:row>428</xdr:row>
      <xdr:rowOff>0</xdr:rowOff>
    </xdr:from>
    <xdr:to>
      <xdr:col>8</xdr:col>
      <xdr:colOff>466147</xdr:colOff>
      <xdr:row>443</xdr:row>
      <xdr:rowOff>66363</xdr:rowOff>
    </xdr:to>
    <xdr:pic>
      <xdr:nvPicPr>
        <xdr:cNvPr id="9" name="Imagem 8">
          <a:extLst>
            <a:ext uri="{FF2B5EF4-FFF2-40B4-BE49-F238E27FC236}">
              <a16:creationId xmlns:a16="http://schemas.microsoft.com/office/drawing/2014/main" id="{00000000-0008-0000-1000-0000090000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7201" y="69303900"/>
          <a:ext cx="4628571" cy="2495238"/>
        </a:xfrm>
        <a:prstGeom prst="rect">
          <a:avLst/>
        </a:prstGeom>
      </xdr:spPr>
    </xdr:pic>
    <xdr:clientData/>
  </xdr:twoCellAnchor>
  <xdr:twoCellAnchor editAs="oneCell">
    <xdr:from>
      <xdr:col>2</xdr:col>
      <xdr:colOff>200026</xdr:colOff>
      <xdr:row>484</xdr:row>
      <xdr:rowOff>0</xdr:rowOff>
    </xdr:from>
    <xdr:to>
      <xdr:col>8</xdr:col>
      <xdr:colOff>466147</xdr:colOff>
      <xdr:row>499</xdr:row>
      <xdr:rowOff>66363</xdr:rowOff>
    </xdr:to>
    <xdr:pic>
      <xdr:nvPicPr>
        <xdr:cNvPr id="10" name="Imagem 9">
          <a:extLst>
            <a:ext uri="{FF2B5EF4-FFF2-40B4-BE49-F238E27FC236}">
              <a16:creationId xmlns:a16="http://schemas.microsoft.com/office/drawing/2014/main" id="{00000000-0008-0000-1000-00000A00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7201" y="78371700"/>
          <a:ext cx="4628571" cy="2495238"/>
        </a:xfrm>
        <a:prstGeom prst="rect">
          <a:avLst/>
        </a:prstGeom>
      </xdr:spPr>
    </xdr:pic>
    <xdr:clientData/>
  </xdr:twoCellAnchor>
  <xdr:twoCellAnchor editAs="oneCell">
    <xdr:from>
      <xdr:col>2</xdr:col>
      <xdr:colOff>200026</xdr:colOff>
      <xdr:row>540</xdr:row>
      <xdr:rowOff>0</xdr:rowOff>
    </xdr:from>
    <xdr:to>
      <xdr:col>8</xdr:col>
      <xdr:colOff>466147</xdr:colOff>
      <xdr:row>555</xdr:row>
      <xdr:rowOff>66363</xdr:rowOff>
    </xdr:to>
    <xdr:pic>
      <xdr:nvPicPr>
        <xdr:cNvPr id="11" name="Imagem 10">
          <a:extLst>
            <a:ext uri="{FF2B5EF4-FFF2-40B4-BE49-F238E27FC236}">
              <a16:creationId xmlns:a16="http://schemas.microsoft.com/office/drawing/2014/main" id="{00000000-0008-0000-1000-00000B000000}"/>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7201" y="87439500"/>
          <a:ext cx="4628571" cy="2495238"/>
        </a:xfrm>
        <a:prstGeom prst="rect">
          <a:avLst/>
        </a:prstGeom>
      </xdr:spPr>
    </xdr:pic>
    <xdr:clientData/>
  </xdr:twoCellAnchor>
  <xdr:twoCellAnchor editAs="oneCell">
    <xdr:from>
      <xdr:col>2</xdr:col>
      <xdr:colOff>200026</xdr:colOff>
      <xdr:row>596</xdr:row>
      <xdr:rowOff>0</xdr:rowOff>
    </xdr:from>
    <xdr:to>
      <xdr:col>8</xdr:col>
      <xdr:colOff>466147</xdr:colOff>
      <xdr:row>611</xdr:row>
      <xdr:rowOff>66363</xdr:rowOff>
    </xdr:to>
    <xdr:pic>
      <xdr:nvPicPr>
        <xdr:cNvPr id="12" name="Imagem 11">
          <a:extLst>
            <a:ext uri="{FF2B5EF4-FFF2-40B4-BE49-F238E27FC236}">
              <a16:creationId xmlns:a16="http://schemas.microsoft.com/office/drawing/2014/main" id="{00000000-0008-0000-1000-00000C0000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57201" y="96507300"/>
          <a:ext cx="4628571" cy="2495238"/>
        </a:xfrm>
        <a:prstGeom prst="rect">
          <a:avLst/>
        </a:prstGeom>
      </xdr:spPr>
    </xdr:pic>
    <xdr:clientData/>
  </xdr:twoCellAnchor>
  <xdr:twoCellAnchor editAs="oneCell">
    <xdr:from>
      <xdr:col>2</xdr:col>
      <xdr:colOff>200026</xdr:colOff>
      <xdr:row>652</xdr:row>
      <xdr:rowOff>0</xdr:rowOff>
    </xdr:from>
    <xdr:to>
      <xdr:col>8</xdr:col>
      <xdr:colOff>466147</xdr:colOff>
      <xdr:row>667</xdr:row>
      <xdr:rowOff>66363</xdr:rowOff>
    </xdr:to>
    <xdr:pic>
      <xdr:nvPicPr>
        <xdr:cNvPr id="13" name="Imagem 12">
          <a:extLst>
            <a:ext uri="{FF2B5EF4-FFF2-40B4-BE49-F238E27FC236}">
              <a16:creationId xmlns:a16="http://schemas.microsoft.com/office/drawing/2014/main" id="{00000000-0008-0000-1000-00000D0000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57201" y="105575100"/>
          <a:ext cx="4628571" cy="2495238"/>
        </a:xfrm>
        <a:prstGeom prst="rect">
          <a:avLst/>
        </a:prstGeom>
      </xdr:spPr>
    </xdr:pic>
    <xdr:clientData/>
  </xdr:twoCellAnchor>
  <xdr:twoCellAnchor editAs="oneCell">
    <xdr:from>
      <xdr:col>2</xdr:col>
      <xdr:colOff>200026</xdr:colOff>
      <xdr:row>708</xdr:row>
      <xdr:rowOff>0</xdr:rowOff>
    </xdr:from>
    <xdr:to>
      <xdr:col>8</xdr:col>
      <xdr:colOff>466147</xdr:colOff>
      <xdr:row>723</xdr:row>
      <xdr:rowOff>66363</xdr:rowOff>
    </xdr:to>
    <xdr:pic>
      <xdr:nvPicPr>
        <xdr:cNvPr id="14" name="Imagem 13">
          <a:extLst>
            <a:ext uri="{FF2B5EF4-FFF2-40B4-BE49-F238E27FC236}">
              <a16:creationId xmlns:a16="http://schemas.microsoft.com/office/drawing/2014/main" id="{00000000-0008-0000-1000-00000E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7201" y="114642900"/>
          <a:ext cx="4628571" cy="2495238"/>
        </a:xfrm>
        <a:prstGeom prst="rect">
          <a:avLst/>
        </a:prstGeom>
      </xdr:spPr>
    </xdr:pic>
    <xdr:clientData/>
  </xdr:twoCellAnchor>
  <xdr:twoCellAnchor editAs="oneCell">
    <xdr:from>
      <xdr:col>2</xdr:col>
      <xdr:colOff>200026</xdr:colOff>
      <xdr:row>764</xdr:row>
      <xdr:rowOff>0</xdr:rowOff>
    </xdr:from>
    <xdr:to>
      <xdr:col>8</xdr:col>
      <xdr:colOff>466147</xdr:colOff>
      <xdr:row>779</xdr:row>
      <xdr:rowOff>66363</xdr:rowOff>
    </xdr:to>
    <xdr:pic>
      <xdr:nvPicPr>
        <xdr:cNvPr id="15" name="Imagem 14">
          <a:extLst>
            <a:ext uri="{FF2B5EF4-FFF2-40B4-BE49-F238E27FC236}">
              <a16:creationId xmlns:a16="http://schemas.microsoft.com/office/drawing/2014/main" id="{00000000-0008-0000-1000-00000F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57201" y="123710700"/>
          <a:ext cx="4628571" cy="2495238"/>
        </a:xfrm>
        <a:prstGeom prst="rect">
          <a:avLst/>
        </a:prstGeom>
      </xdr:spPr>
    </xdr:pic>
    <xdr:clientData/>
  </xdr:twoCellAnchor>
  <xdr:twoCellAnchor editAs="oneCell">
    <xdr:from>
      <xdr:col>2</xdr:col>
      <xdr:colOff>200026</xdr:colOff>
      <xdr:row>820</xdr:row>
      <xdr:rowOff>0</xdr:rowOff>
    </xdr:from>
    <xdr:to>
      <xdr:col>8</xdr:col>
      <xdr:colOff>466147</xdr:colOff>
      <xdr:row>835</xdr:row>
      <xdr:rowOff>66363</xdr:rowOff>
    </xdr:to>
    <xdr:pic>
      <xdr:nvPicPr>
        <xdr:cNvPr id="16" name="Imagem 15">
          <a:extLst>
            <a:ext uri="{FF2B5EF4-FFF2-40B4-BE49-F238E27FC236}">
              <a16:creationId xmlns:a16="http://schemas.microsoft.com/office/drawing/2014/main" id="{00000000-0008-0000-1000-0000100000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57201" y="132778500"/>
          <a:ext cx="4628571" cy="2495238"/>
        </a:xfrm>
        <a:prstGeom prst="rect">
          <a:avLst/>
        </a:prstGeom>
      </xdr:spPr>
    </xdr:pic>
    <xdr:clientData/>
  </xdr:twoCellAnchor>
  <xdr:twoCellAnchor editAs="oneCell">
    <xdr:from>
      <xdr:col>2</xdr:col>
      <xdr:colOff>200026</xdr:colOff>
      <xdr:row>876</xdr:row>
      <xdr:rowOff>0</xdr:rowOff>
    </xdr:from>
    <xdr:to>
      <xdr:col>8</xdr:col>
      <xdr:colOff>466147</xdr:colOff>
      <xdr:row>891</xdr:row>
      <xdr:rowOff>66363</xdr:rowOff>
    </xdr:to>
    <xdr:pic>
      <xdr:nvPicPr>
        <xdr:cNvPr id="17" name="Imagem 16">
          <a:extLst>
            <a:ext uri="{FF2B5EF4-FFF2-40B4-BE49-F238E27FC236}">
              <a16:creationId xmlns:a16="http://schemas.microsoft.com/office/drawing/2014/main" id="{00000000-0008-0000-1000-0000110000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57201" y="141846300"/>
          <a:ext cx="4628571" cy="2495238"/>
        </a:xfrm>
        <a:prstGeom prst="rect">
          <a:avLst/>
        </a:prstGeom>
      </xdr:spPr>
    </xdr:pic>
    <xdr:clientData/>
  </xdr:twoCellAnchor>
  <xdr:twoCellAnchor editAs="oneCell">
    <xdr:from>
      <xdr:col>2</xdr:col>
      <xdr:colOff>200026</xdr:colOff>
      <xdr:row>932</xdr:row>
      <xdr:rowOff>0</xdr:rowOff>
    </xdr:from>
    <xdr:to>
      <xdr:col>8</xdr:col>
      <xdr:colOff>466147</xdr:colOff>
      <xdr:row>947</xdr:row>
      <xdr:rowOff>66363</xdr:rowOff>
    </xdr:to>
    <xdr:pic>
      <xdr:nvPicPr>
        <xdr:cNvPr id="18" name="Imagem 17">
          <a:extLst>
            <a:ext uri="{FF2B5EF4-FFF2-40B4-BE49-F238E27FC236}">
              <a16:creationId xmlns:a16="http://schemas.microsoft.com/office/drawing/2014/main" id="{00000000-0008-0000-1000-0000120000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57201" y="150914100"/>
          <a:ext cx="4628571" cy="2495238"/>
        </a:xfrm>
        <a:prstGeom prst="rect">
          <a:avLst/>
        </a:prstGeom>
      </xdr:spPr>
    </xdr:pic>
    <xdr:clientData/>
  </xdr:twoCellAnchor>
  <xdr:twoCellAnchor editAs="oneCell">
    <xdr:from>
      <xdr:col>2</xdr:col>
      <xdr:colOff>200026</xdr:colOff>
      <xdr:row>988</xdr:row>
      <xdr:rowOff>0</xdr:rowOff>
    </xdr:from>
    <xdr:to>
      <xdr:col>8</xdr:col>
      <xdr:colOff>466147</xdr:colOff>
      <xdr:row>1003</xdr:row>
      <xdr:rowOff>66363</xdr:rowOff>
    </xdr:to>
    <xdr:pic>
      <xdr:nvPicPr>
        <xdr:cNvPr id="19" name="Imagem 18">
          <a:extLst>
            <a:ext uri="{FF2B5EF4-FFF2-40B4-BE49-F238E27FC236}">
              <a16:creationId xmlns:a16="http://schemas.microsoft.com/office/drawing/2014/main" id="{00000000-0008-0000-1000-0000130000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57201" y="159981900"/>
          <a:ext cx="4628571" cy="2495238"/>
        </a:xfrm>
        <a:prstGeom prst="rect">
          <a:avLst/>
        </a:prstGeom>
      </xdr:spPr>
    </xdr:pic>
    <xdr:clientData/>
  </xdr:twoCellAnchor>
  <xdr:twoCellAnchor editAs="oneCell">
    <xdr:from>
      <xdr:col>2</xdr:col>
      <xdr:colOff>200026</xdr:colOff>
      <xdr:row>1044</xdr:row>
      <xdr:rowOff>0</xdr:rowOff>
    </xdr:from>
    <xdr:to>
      <xdr:col>8</xdr:col>
      <xdr:colOff>466147</xdr:colOff>
      <xdr:row>1059</xdr:row>
      <xdr:rowOff>66363</xdr:rowOff>
    </xdr:to>
    <xdr:pic>
      <xdr:nvPicPr>
        <xdr:cNvPr id="20" name="Imagem 19">
          <a:extLst>
            <a:ext uri="{FF2B5EF4-FFF2-40B4-BE49-F238E27FC236}">
              <a16:creationId xmlns:a16="http://schemas.microsoft.com/office/drawing/2014/main" id="{00000000-0008-0000-1000-0000140000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57201" y="169049700"/>
          <a:ext cx="4628571" cy="2495238"/>
        </a:xfrm>
        <a:prstGeom prst="rect">
          <a:avLst/>
        </a:prstGeom>
      </xdr:spPr>
    </xdr:pic>
    <xdr:clientData/>
  </xdr:twoCellAnchor>
  <xdr:twoCellAnchor editAs="oneCell">
    <xdr:from>
      <xdr:col>2</xdr:col>
      <xdr:colOff>200026</xdr:colOff>
      <xdr:row>1100</xdr:row>
      <xdr:rowOff>0</xdr:rowOff>
    </xdr:from>
    <xdr:to>
      <xdr:col>8</xdr:col>
      <xdr:colOff>466147</xdr:colOff>
      <xdr:row>1115</xdr:row>
      <xdr:rowOff>66363</xdr:rowOff>
    </xdr:to>
    <xdr:pic>
      <xdr:nvPicPr>
        <xdr:cNvPr id="21" name="Imagem 20">
          <a:extLst>
            <a:ext uri="{FF2B5EF4-FFF2-40B4-BE49-F238E27FC236}">
              <a16:creationId xmlns:a16="http://schemas.microsoft.com/office/drawing/2014/main" id="{00000000-0008-0000-1000-000015000000}"/>
            </a:ext>
          </a:extLst>
        </xdr:cNvPr>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7201" y="178117500"/>
          <a:ext cx="4628571" cy="2495238"/>
        </a:xfrm>
        <a:prstGeom prst="rect">
          <a:avLst/>
        </a:prstGeom>
      </xdr:spPr>
    </xdr:pic>
    <xdr:clientData/>
  </xdr:twoCellAnchor>
  <xdr:twoCellAnchor editAs="oneCell">
    <xdr:from>
      <xdr:col>2</xdr:col>
      <xdr:colOff>200026</xdr:colOff>
      <xdr:row>1156</xdr:row>
      <xdr:rowOff>0</xdr:rowOff>
    </xdr:from>
    <xdr:to>
      <xdr:col>8</xdr:col>
      <xdr:colOff>466147</xdr:colOff>
      <xdr:row>1171</xdr:row>
      <xdr:rowOff>66363</xdr:rowOff>
    </xdr:to>
    <xdr:pic>
      <xdr:nvPicPr>
        <xdr:cNvPr id="22" name="Imagem 21">
          <a:extLst>
            <a:ext uri="{FF2B5EF4-FFF2-40B4-BE49-F238E27FC236}">
              <a16:creationId xmlns:a16="http://schemas.microsoft.com/office/drawing/2014/main" id="{00000000-0008-0000-1000-0000160000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57201" y="187185300"/>
          <a:ext cx="4628571" cy="2495238"/>
        </a:xfrm>
        <a:prstGeom prst="rect">
          <a:avLst/>
        </a:prstGeom>
      </xdr:spPr>
    </xdr:pic>
    <xdr:clientData/>
  </xdr:twoCellAnchor>
  <xdr:twoCellAnchor editAs="oneCell">
    <xdr:from>
      <xdr:col>2</xdr:col>
      <xdr:colOff>200026</xdr:colOff>
      <xdr:row>1212</xdr:row>
      <xdr:rowOff>0</xdr:rowOff>
    </xdr:from>
    <xdr:to>
      <xdr:col>8</xdr:col>
      <xdr:colOff>466147</xdr:colOff>
      <xdr:row>1227</xdr:row>
      <xdr:rowOff>66363</xdr:rowOff>
    </xdr:to>
    <xdr:pic>
      <xdr:nvPicPr>
        <xdr:cNvPr id="23" name="Imagem 22">
          <a:extLst>
            <a:ext uri="{FF2B5EF4-FFF2-40B4-BE49-F238E27FC236}">
              <a16:creationId xmlns:a16="http://schemas.microsoft.com/office/drawing/2014/main" id="{00000000-0008-0000-1000-0000170000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57201" y="196253100"/>
          <a:ext cx="4628571" cy="2495238"/>
        </a:xfrm>
        <a:prstGeom prst="rect">
          <a:avLst/>
        </a:prstGeom>
      </xdr:spPr>
    </xdr:pic>
    <xdr:clientData/>
  </xdr:twoCellAnchor>
  <xdr:twoCellAnchor editAs="oneCell">
    <xdr:from>
      <xdr:col>2</xdr:col>
      <xdr:colOff>200026</xdr:colOff>
      <xdr:row>1268</xdr:row>
      <xdr:rowOff>0</xdr:rowOff>
    </xdr:from>
    <xdr:to>
      <xdr:col>8</xdr:col>
      <xdr:colOff>466147</xdr:colOff>
      <xdr:row>1283</xdr:row>
      <xdr:rowOff>66363</xdr:rowOff>
    </xdr:to>
    <xdr:pic>
      <xdr:nvPicPr>
        <xdr:cNvPr id="24" name="Imagem 23">
          <a:extLst>
            <a:ext uri="{FF2B5EF4-FFF2-40B4-BE49-F238E27FC236}">
              <a16:creationId xmlns:a16="http://schemas.microsoft.com/office/drawing/2014/main" id="{00000000-0008-0000-1000-0000180000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7201" y="205320900"/>
          <a:ext cx="4628571" cy="2495238"/>
        </a:xfrm>
        <a:prstGeom prst="rect">
          <a:avLst/>
        </a:prstGeom>
      </xdr:spPr>
    </xdr:pic>
    <xdr:clientData/>
  </xdr:twoCellAnchor>
  <xdr:twoCellAnchor editAs="oneCell">
    <xdr:from>
      <xdr:col>2</xdr:col>
      <xdr:colOff>200026</xdr:colOff>
      <xdr:row>1324</xdr:row>
      <xdr:rowOff>0</xdr:rowOff>
    </xdr:from>
    <xdr:to>
      <xdr:col>8</xdr:col>
      <xdr:colOff>466147</xdr:colOff>
      <xdr:row>1339</xdr:row>
      <xdr:rowOff>66363</xdr:rowOff>
    </xdr:to>
    <xdr:pic>
      <xdr:nvPicPr>
        <xdr:cNvPr id="25" name="Imagem 24">
          <a:extLst>
            <a:ext uri="{FF2B5EF4-FFF2-40B4-BE49-F238E27FC236}">
              <a16:creationId xmlns:a16="http://schemas.microsoft.com/office/drawing/2014/main" id="{00000000-0008-0000-1000-0000190000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57201" y="214388700"/>
          <a:ext cx="4628571" cy="2495238"/>
        </a:xfrm>
        <a:prstGeom prst="rect">
          <a:avLst/>
        </a:prstGeom>
      </xdr:spPr>
    </xdr:pic>
    <xdr:clientData/>
  </xdr:twoCellAnchor>
  <xdr:twoCellAnchor editAs="oneCell">
    <xdr:from>
      <xdr:col>2</xdr:col>
      <xdr:colOff>200026</xdr:colOff>
      <xdr:row>1381</xdr:row>
      <xdr:rowOff>155575</xdr:rowOff>
    </xdr:from>
    <xdr:to>
      <xdr:col>8</xdr:col>
      <xdr:colOff>466147</xdr:colOff>
      <xdr:row>1397</xdr:row>
      <xdr:rowOff>60013</xdr:rowOff>
    </xdr:to>
    <xdr:pic>
      <xdr:nvPicPr>
        <xdr:cNvPr id="26" name="Imagem 25">
          <a:extLst>
            <a:ext uri="{FF2B5EF4-FFF2-40B4-BE49-F238E27FC236}">
              <a16:creationId xmlns:a16="http://schemas.microsoft.com/office/drawing/2014/main" id="{00000000-0008-0000-1000-00001A0000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57201" y="223774000"/>
          <a:ext cx="4628571" cy="2495238"/>
        </a:xfrm>
        <a:prstGeom prst="rect">
          <a:avLst/>
        </a:prstGeom>
      </xdr:spPr>
    </xdr:pic>
    <xdr:clientData/>
  </xdr:twoCellAnchor>
  <xdr:twoCellAnchor editAs="oneCell">
    <xdr:from>
      <xdr:col>2</xdr:col>
      <xdr:colOff>200026</xdr:colOff>
      <xdr:row>1437</xdr:row>
      <xdr:rowOff>155575</xdr:rowOff>
    </xdr:from>
    <xdr:to>
      <xdr:col>8</xdr:col>
      <xdr:colOff>466147</xdr:colOff>
      <xdr:row>1453</xdr:row>
      <xdr:rowOff>60013</xdr:rowOff>
    </xdr:to>
    <xdr:pic>
      <xdr:nvPicPr>
        <xdr:cNvPr id="27" name="Imagem 26">
          <a:extLst>
            <a:ext uri="{FF2B5EF4-FFF2-40B4-BE49-F238E27FC236}">
              <a16:creationId xmlns:a16="http://schemas.microsoft.com/office/drawing/2014/main" id="{00000000-0008-0000-1000-00001B000000}"/>
            </a:ext>
          </a:extLst>
        </xdr:cNvPr>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57201" y="232841800"/>
          <a:ext cx="4628571" cy="2495238"/>
        </a:xfrm>
        <a:prstGeom prst="rect">
          <a:avLst/>
        </a:prstGeom>
      </xdr:spPr>
    </xdr:pic>
    <xdr:clientData/>
  </xdr:twoCellAnchor>
  <xdr:twoCellAnchor editAs="oneCell">
    <xdr:from>
      <xdr:col>2</xdr:col>
      <xdr:colOff>200026</xdr:colOff>
      <xdr:row>1493</xdr:row>
      <xdr:rowOff>155575</xdr:rowOff>
    </xdr:from>
    <xdr:to>
      <xdr:col>8</xdr:col>
      <xdr:colOff>466147</xdr:colOff>
      <xdr:row>1509</xdr:row>
      <xdr:rowOff>60013</xdr:rowOff>
    </xdr:to>
    <xdr:pic>
      <xdr:nvPicPr>
        <xdr:cNvPr id="28" name="Imagem 27">
          <a:extLst>
            <a:ext uri="{FF2B5EF4-FFF2-40B4-BE49-F238E27FC236}">
              <a16:creationId xmlns:a16="http://schemas.microsoft.com/office/drawing/2014/main" id="{00000000-0008-0000-1000-00001C000000}"/>
            </a:ext>
          </a:extLst>
        </xdr:cNvPr>
        <xdr:cNvPicPr>
          <a:picLocks/>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57201" y="241909600"/>
          <a:ext cx="4628571" cy="2495238"/>
        </a:xfrm>
        <a:prstGeom prst="rect">
          <a:avLst/>
        </a:prstGeom>
      </xdr:spPr>
    </xdr:pic>
    <xdr:clientData/>
  </xdr:twoCellAnchor>
  <xdr:twoCellAnchor editAs="oneCell">
    <xdr:from>
      <xdr:col>2</xdr:col>
      <xdr:colOff>200026</xdr:colOff>
      <xdr:row>1549</xdr:row>
      <xdr:rowOff>155575</xdr:rowOff>
    </xdr:from>
    <xdr:to>
      <xdr:col>8</xdr:col>
      <xdr:colOff>466147</xdr:colOff>
      <xdr:row>1565</xdr:row>
      <xdr:rowOff>60013</xdr:rowOff>
    </xdr:to>
    <xdr:pic>
      <xdr:nvPicPr>
        <xdr:cNvPr id="29" name="Imagem 28">
          <a:extLst>
            <a:ext uri="{FF2B5EF4-FFF2-40B4-BE49-F238E27FC236}">
              <a16:creationId xmlns:a16="http://schemas.microsoft.com/office/drawing/2014/main" id="{00000000-0008-0000-1000-00001D000000}"/>
            </a:ext>
          </a:extLst>
        </xdr:cNvPr>
        <xdr:cNvPicPr>
          <a:picLocks/>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57201" y="250977400"/>
          <a:ext cx="4628571" cy="2495238"/>
        </a:xfrm>
        <a:prstGeom prst="rect">
          <a:avLst/>
        </a:prstGeom>
      </xdr:spPr>
    </xdr:pic>
    <xdr:clientData/>
  </xdr:twoCellAnchor>
  <xdr:twoCellAnchor editAs="oneCell">
    <xdr:from>
      <xdr:col>2</xdr:col>
      <xdr:colOff>200026</xdr:colOff>
      <xdr:row>1605</xdr:row>
      <xdr:rowOff>155575</xdr:rowOff>
    </xdr:from>
    <xdr:to>
      <xdr:col>8</xdr:col>
      <xdr:colOff>466147</xdr:colOff>
      <xdr:row>1621</xdr:row>
      <xdr:rowOff>60013</xdr:rowOff>
    </xdr:to>
    <xdr:pic>
      <xdr:nvPicPr>
        <xdr:cNvPr id="30" name="Imagem 29">
          <a:extLst>
            <a:ext uri="{FF2B5EF4-FFF2-40B4-BE49-F238E27FC236}">
              <a16:creationId xmlns:a16="http://schemas.microsoft.com/office/drawing/2014/main" id="{00000000-0008-0000-1000-00001E000000}"/>
            </a:ext>
          </a:extLst>
        </xdr:cNvPr>
        <xdr:cNvPicPr>
          <a:picLocks/>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57201" y="260045200"/>
          <a:ext cx="4628571" cy="2495238"/>
        </a:xfrm>
        <a:prstGeom prst="rect">
          <a:avLst/>
        </a:prstGeom>
      </xdr:spPr>
    </xdr:pic>
    <xdr:clientData/>
  </xdr:twoCellAnchor>
  <xdr:twoCellAnchor editAs="oneCell">
    <xdr:from>
      <xdr:col>2</xdr:col>
      <xdr:colOff>200026</xdr:colOff>
      <xdr:row>1661</xdr:row>
      <xdr:rowOff>155575</xdr:rowOff>
    </xdr:from>
    <xdr:to>
      <xdr:col>8</xdr:col>
      <xdr:colOff>466147</xdr:colOff>
      <xdr:row>1677</xdr:row>
      <xdr:rowOff>60013</xdr:rowOff>
    </xdr:to>
    <xdr:pic>
      <xdr:nvPicPr>
        <xdr:cNvPr id="31" name="Imagem 30">
          <a:extLst>
            <a:ext uri="{FF2B5EF4-FFF2-40B4-BE49-F238E27FC236}">
              <a16:creationId xmlns:a16="http://schemas.microsoft.com/office/drawing/2014/main" id="{00000000-0008-0000-1000-00001F000000}"/>
            </a:ext>
          </a:extLst>
        </xdr:cNvPr>
        <xdr:cNvPicPr>
          <a:picLocks/>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57201" y="269113000"/>
          <a:ext cx="4628571" cy="2495238"/>
        </a:xfrm>
        <a:prstGeom prst="rect">
          <a:avLst/>
        </a:prstGeom>
      </xdr:spPr>
    </xdr:pic>
    <xdr:clientData/>
  </xdr:twoCellAnchor>
  <xdr:twoCellAnchor editAs="oneCell">
    <xdr:from>
      <xdr:col>2</xdr:col>
      <xdr:colOff>200026</xdr:colOff>
      <xdr:row>1717</xdr:row>
      <xdr:rowOff>155575</xdr:rowOff>
    </xdr:from>
    <xdr:to>
      <xdr:col>8</xdr:col>
      <xdr:colOff>466147</xdr:colOff>
      <xdr:row>1733</xdr:row>
      <xdr:rowOff>60013</xdr:rowOff>
    </xdr:to>
    <xdr:pic>
      <xdr:nvPicPr>
        <xdr:cNvPr id="32" name="Imagem 31">
          <a:extLst>
            <a:ext uri="{FF2B5EF4-FFF2-40B4-BE49-F238E27FC236}">
              <a16:creationId xmlns:a16="http://schemas.microsoft.com/office/drawing/2014/main" id="{00000000-0008-0000-1000-0000200000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7201" y="278180800"/>
          <a:ext cx="4628571" cy="2495238"/>
        </a:xfrm>
        <a:prstGeom prst="rect">
          <a:avLst/>
        </a:prstGeom>
      </xdr:spPr>
    </xdr:pic>
    <xdr:clientData/>
  </xdr:twoCellAnchor>
  <xdr:twoCellAnchor editAs="oneCell">
    <xdr:from>
      <xdr:col>2</xdr:col>
      <xdr:colOff>200026</xdr:colOff>
      <xdr:row>1773</xdr:row>
      <xdr:rowOff>155575</xdr:rowOff>
    </xdr:from>
    <xdr:to>
      <xdr:col>8</xdr:col>
      <xdr:colOff>466147</xdr:colOff>
      <xdr:row>1789</xdr:row>
      <xdr:rowOff>60013</xdr:rowOff>
    </xdr:to>
    <xdr:pic>
      <xdr:nvPicPr>
        <xdr:cNvPr id="33" name="Imagem 32">
          <a:extLst>
            <a:ext uri="{FF2B5EF4-FFF2-40B4-BE49-F238E27FC236}">
              <a16:creationId xmlns:a16="http://schemas.microsoft.com/office/drawing/2014/main" id="{00000000-0008-0000-1000-000021000000}"/>
            </a:ext>
          </a:extLst>
        </xdr:cNvPr>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57201" y="287248600"/>
          <a:ext cx="4628571" cy="2495238"/>
        </a:xfrm>
        <a:prstGeom prst="rect">
          <a:avLst/>
        </a:prstGeom>
      </xdr:spPr>
    </xdr:pic>
    <xdr:clientData/>
  </xdr:twoCellAnchor>
  <xdr:twoCellAnchor editAs="oneCell">
    <xdr:from>
      <xdr:col>2</xdr:col>
      <xdr:colOff>200026</xdr:colOff>
      <xdr:row>1829</xdr:row>
      <xdr:rowOff>155575</xdr:rowOff>
    </xdr:from>
    <xdr:to>
      <xdr:col>8</xdr:col>
      <xdr:colOff>466147</xdr:colOff>
      <xdr:row>1845</xdr:row>
      <xdr:rowOff>60013</xdr:rowOff>
    </xdr:to>
    <xdr:pic>
      <xdr:nvPicPr>
        <xdr:cNvPr id="34" name="Imagem 33">
          <a:extLst>
            <a:ext uri="{FF2B5EF4-FFF2-40B4-BE49-F238E27FC236}">
              <a16:creationId xmlns:a16="http://schemas.microsoft.com/office/drawing/2014/main" id="{00000000-0008-0000-1000-0000220000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57201" y="296316400"/>
          <a:ext cx="4628571" cy="2495238"/>
        </a:xfrm>
        <a:prstGeom prst="rect">
          <a:avLst/>
        </a:prstGeom>
      </xdr:spPr>
    </xdr:pic>
    <xdr:clientData/>
  </xdr:twoCellAnchor>
  <xdr:twoCellAnchor editAs="oneCell">
    <xdr:from>
      <xdr:col>2</xdr:col>
      <xdr:colOff>200026</xdr:colOff>
      <xdr:row>1885</xdr:row>
      <xdr:rowOff>155575</xdr:rowOff>
    </xdr:from>
    <xdr:to>
      <xdr:col>8</xdr:col>
      <xdr:colOff>466147</xdr:colOff>
      <xdr:row>1901</xdr:row>
      <xdr:rowOff>60013</xdr:rowOff>
    </xdr:to>
    <xdr:pic>
      <xdr:nvPicPr>
        <xdr:cNvPr id="35" name="Imagem 34">
          <a:extLst>
            <a:ext uri="{FF2B5EF4-FFF2-40B4-BE49-F238E27FC236}">
              <a16:creationId xmlns:a16="http://schemas.microsoft.com/office/drawing/2014/main" id="{00000000-0008-0000-1000-000023000000}"/>
            </a:ext>
          </a:extLst>
        </xdr:cNvPr>
        <xdr:cNvPicPr>
          <a:picLocks/>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57201" y="305384200"/>
          <a:ext cx="4628571" cy="2495238"/>
        </a:xfrm>
        <a:prstGeom prst="rect">
          <a:avLst/>
        </a:prstGeom>
      </xdr:spPr>
    </xdr:pic>
    <xdr:clientData/>
  </xdr:twoCellAnchor>
  <xdr:twoCellAnchor editAs="oneCell">
    <xdr:from>
      <xdr:col>2</xdr:col>
      <xdr:colOff>200026</xdr:colOff>
      <xdr:row>1941</xdr:row>
      <xdr:rowOff>155575</xdr:rowOff>
    </xdr:from>
    <xdr:to>
      <xdr:col>8</xdr:col>
      <xdr:colOff>466147</xdr:colOff>
      <xdr:row>1957</xdr:row>
      <xdr:rowOff>60013</xdr:rowOff>
    </xdr:to>
    <xdr:pic>
      <xdr:nvPicPr>
        <xdr:cNvPr id="36" name="Imagem 35">
          <a:extLst>
            <a:ext uri="{FF2B5EF4-FFF2-40B4-BE49-F238E27FC236}">
              <a16:creationId xmlns:a16="http://schemas.microsoft.com/office/drawing/2014/main" id="{00000000-0008-0000-1000-000024000000}"/>
            </a:ext>
          </a:extLst>
        </xdr:cNvPr>
        <xdr:cNvPicPr>
          <a:picLocks/>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57201" y="314452000"/>
          <a:ext cx="4628571" cy="2495238"/>
        </a:xfrm>
        <a:prstGeom prst="rect">
          <a:avLst/>
        </a:prstGeom>
      </xdr:spPr>
    </xdr:pic>
    <xdr:clientData/>
  </xdr:twoCellAnchor>
  <xdr:twoCellAnchor editAs="oneCell">
    <xdr:from>
      <xdr:col>2</xdr:col>
      <xdr:colOff>200026</xdr:colOff>
      <xdr:row>1997</xdr:row>
      <xdr:rowOff>155575</xdr:rowOff>
    </xdr:from>
    <xdr:to>
      <xdr:col>8</xdr:col>
      <xdr:colOff>466147</xdr:colOff>
      <xdr:row>2013</xdr:row>
      <xdr:rowOff>60013</xdr:rowOff>
    </xdr:to>
    <xdr:pic>
      <xdr:nvPicPr>
        <xdr:cNvPr id="37" name="Imagem 36">
          <a:extLst>
            <a:ext uri="{FF2B5EF4-FFF2-40B4-BE49-F238E27FC236}">
              <a16:creationId xmlns:a16="http://schemas.microsoft.com/office/drawing/2014/main" id="{00000000-0008-0000-1000-000025000000}"/>
            </a:ext>
          </a:extLst>
        </xdr:cNvPr>
        <xdr:cNvPicPr>
          <a:picLocks/>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457201" y="323519800"/>
          <a:ext cx="4628571" cy="2495238"/>
        </a:xfrm>
        <a:prstGeom prst="rect">
          <a:avLst/>
        </a:prstGeom>
      </xdr:spPr>
    </xdr:pic>
    <xdr:clientData/>
  </xdr:twoCellAnchor>
  <xdr:twoCellAnchor editAs="oneCell">
    <xdr:from>
      <xdr:col>2</xdr:col>
      <xdr:colOff>200026</xdr:colOff>
      <xdr:row>2053</xdr:row>
      <xdr:rowOff>155575</xdr:rowOff>
    </xdr:from>
    <xdr:to>
      <xdr:col>8</xdr:col>
      <xdr:colOff>466147</xdr:colOff>
      <xdr:row>2069</xdr:row>
      <xdr:rowOff>60013</xdr:rowOff>
    </xdr:to>
    <xdr:pic>
      <xdr:nvPicPr>
        <xdr:cNvPr id="38" name="Imagem 37">
          <a:extLst>
            <a:ext uri="{FF2B5EF4-FFF2-40B4-BE49-F238E27FC236}">
              <a16:creationId xmlns:a16="http://schemas.microsoft.com/office/drawing/2014/main" id="{00000000-0008-0000-1000-000026000000}"/>
            </a:ext>
          </a:extLst>
        </xdr:cNvPr>
        <xdr:cNvPicPr>
          <a:picLocks/>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57201" y="332587600"/>
          <a:ext cx="4628571" cy="2495238"/>
        </a:xfrm>
        <a:prstGeom prst="rect">
          <a:avLst/>
        </a:prstGeom>
      </xdr:spPr>
    </xdr:pic>
    <xdr:clientData/>
  </xdr:twoCellAnchor>
  <xdr:twoCellAnchor editAs="oneCell">
    <xdr:from>
      <xdr:col>2</xdr:col>
      <xdr:colOff>200026</xdr:colOff>
      <xdr:row>2109</xdr:row>
      <xdr:rowOff>155575</xdr:rowOff>
    </xdr:from>
    <xdr:to>
      <xdr:col>8</xdr:col>
      <xdr:colOff>466147</xdr:colOff>
      <xdr:row>2125</xdr:row>
      <xdr:rowOff>60013</xdr:rowOff>
    </xdr:to>
    <xdr:pic>
      <xdr:nvPicPr>
        <xdr:cNvPr id="39" name="Imagem 38">
          <a:extLst>
            <a:ext uri="{FF2B5EF4-FFF2-40B4-BE49-F238E27FC236}">
              <a16:creationId xmlns:a16="http://schemas.microsoft.com/office/drawing/2014/main" id="{00000000-0008-0000-1000-000027000000}"/>
            </a:ext>
          </a:extLst>
        </xdr:cNvPr>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57201" y="341655400"/>
          <a:ext cx="4628571" cy="2495238"/>
        </a:xfrm>
        <a:prstGeom prst="rect">
          <a:avLst/>
        </a:prstGeom>
      </xdr:spPr>
    </xdr:pic>
    <xdr:clientData/>
  </xdr:twoCellAnchor>
  <xdr:twoCellAnchor editAs="oneCell">
    <xdr:from>
      <xdr:col>2</xdr:col>
      <xdr:colOff>200026</xdr:colOff>
      <xdr:row>2165</xdr:row>
      <xdr:rowOff>155575</xdr:rowOff>
    </xdr:from>
    <xdr:to>
      <xdr:col>8</xdr:col>
      <xdr:colOff>466147</xdr:colOff>
      <xdr:row>2181</xdr:row>
      <xdr:rowOff>60013</xdr:rowOff>
    </xdr:to>
    <xdr:pic>
      <xdr:nvPicPr>
        <xdr:cNvPr id="40" name="Imagem 39">
          <a:extLst>
            <a:ext uri="{FF2B5EF4-FFF2-40B4-BE49-F238E27FC236}">
              <a16:creationId xmlns:a16="http://schemas.microsoft.com/office/drawing/2014/main" id="{00000000-0008-0000-1000-000028000000}"/>
            </a:ext>
          </a:extLst>
        </xdr:cNvPr>
        <xdr:cNvPicPr>
          <a:picLocks/>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57201" y="350723200"/>
          <a:ext cx="4628571" cy="2495238"/>
        </a:xfrm>
        <a:prstGeom prst="rect">
          <a:avLst/>
        </a:prstGeom>
      </xdr:spPr>
    </xdr:pic>
    <xdr:clientData/>
  </xdr:twoCellAnchor>
  <xdr:twoCellAnchor editAs="oneCell">
    <xdr:from>
      <xdr:col>2</xdr:col>
      <xdr:colOff>200026</xdr:colOff>
      <xdr:row>2221</xdr:row>
      <xdr:rowOff>155575</xdr:rowOff>
    </xdr:from>
    <xdr:to>
      <xdr:col>8</xdr:col>
      <xdr:colOff>466147</xdr:colOff>
      <xdr:row>2237</xdr:row>
      <xdr:rowOff>60013</xdr:rowOff>
    </xdr:to>
    <xdr:pic>
      <xdr:nvPicPr>
        <xdr:cNvPr id="41" name="Imagem 40">
          <a:extLst>
            <a:ext uri="{FF2B5EF4-FFF2-40B4-BE49-F238E27FC236}">
              <a16:creationId xmlns:a16="http://schemas.microsoft.com/office/drawing/2014/main" id="{00000000-0008-0000-1000-000029000000}"/>
            </a:ext>
          </a:extLst>
        </xdr:cNvPr>
        <xdr:cNvPicPr>
          <a:picLocks/>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57201" y="359791000"/>
          <a:ext cx="4628571" cy="2495238"/>
        </a:xfrm>
        <a:prstGeom prst="rect">
          <a:avLst/>
        </a:prstGeom>
      </xdr:spPr>
    </xdr:pic>
    <xdr:clientData/>
  </xdr:twoCellAnchor>
  <xdr:twoCellAnchor editAs="oneCell">
    <xdr:from>
      <xdr:col>2</xdr:col>
      <xdr:colOff>200026</xdr:colOff>
      <xdr:row>2277</xdr:row>
      <xdr:rowOff>155575</xdr:rowOff>
    </xdr:from>
    <xdr:to>
      <xdr:col>8</xdr:col>
      <xdr:colOff>466147</xdr:colOff>
      <xdr:row>2293</xdr:row>
      <xdr:rowOff>60013</xdr:rowOff>
    </xdr:to>
    <xdr:pic>
      <xdr:nvPicPr>
        <xdr:cNvPr id="42" name="Imagem 41">
          <a:extLst>
            <a:ext uri="{FF2B5EF4-FFF2-40B4-BE49-F238E27FC236}">
              <a16:creationId xmlns:a16="http://schemas.microsoft.com/office/drawing/2014/main" id="{00000000-0008-0000-1000-00002A000000}"/>
            </a:ext>
          </a:extLst>
        </xdr:cNvPr>
        <xdr:cNvPicPr>
          <a:picLocks/>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457201" y="368858800"/>
          <a:ext cx="4628571" cy="2495238"/>
        </a:xfrm>
        <a:prstGeom prst="rect">
          <a:avLst/>
        </a:prstGeom>
      </xdr:spPr>
    </xdr:pic>
    <xdr:clientData/>
  </xdr:twoCellAnchor>
  <xdr:twoCellAnchor editAs="oneCell">
    <xdr:from>
      <xdr:col>2</xdr:col>
      <xdr:colOff>200026</xdr:colOff>
      <xdr:row>2333</xdr:row>
      <xdr:rowOff>155575</xdr:rowOff>
    </xdr:from>
    <xdr:to>
      <xdr:col>8</xdr:col>
      <xdr:colOff>466147</xdr:colOff>
      <xdr:row>2349</xdr:row>
      <xdr:rowOff>60013</xdr:rowOff>
    </xdr:to>
    <xdr:pic>
      <xdr:nvPicPr>
        <xdr:cNvPr id="43" name="Imagem 42">
          <a:extLst>
            <a:ext uri="{FF2B5EF4-FFF2-40B4-BE49-F238E27FC236}">
              <a16:creationId xmlns:a16="http://schemas.microsoft.com/office/drawing/2014/main" id="{00000000-0008-0000-1000-00002B000000}"/>
            </a:ext>
          </a:extLst>
        </xdr:cNvPr>
        <xdr:cNvPicPr>
          <a:picLocks/>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57201" y="377926600"/>
          <a:ext cx="4628571" cy="2495238"/>
        </a:xfrm>
        <a:prstGeom prst="rect">
          <a:avLst/>
        </a:prstGeom>
      </xdr:spPr>
    </xdr:pic>
    <xdr:clientData/>
  </xdr:twoCellAnchor>
  <xdr:twoCellAnchor editAs="oneCell">
    <xdr:from>
      <xdr:col>2</xdr:col>
      <xdr:colOff>200026</xdr:colOff>
      <xdr:row>2389</xdr:row>
      <xdr:rowOff>155575</xdr:rowOff>
    </xdr:from>
    <xdr:to>
      <xdr:col>8</xdr:col>
      <xdr:colOff>466147</xdr:colOff>
      <xdr:row>2405</xdr:row>
      <xdr:rowOff>60013</xdr:rowOff>
    </xdr:to>
    <xdr:pic>
      <xdr:nvPicPr>
        <xdr:cNvPr id="44" name="Imagem 43">
          <a:extLst>
            <a:ext uri="{FF2B5EF4-FFF2-40B4-BE49-F238E27FC236}">
              <a16:creationId xmlns:a16="http://schemas.microsoft.com/office/drawing/2014/main" id="{00000000-0008-0000-1000-00002C000000}"/>
            </a:ext>
          </a:extLst>
        </xdr:cNvPr>
        <xdr:cNvPicPr>
          <a:picLocks/>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457201" y="386994400"/>
          <a:ext cx="4628571" cy="2495238"/>
        </a:xfrm>
        <a:prstGeom prst="rect">
          <a:avLst/>
        </a:prstGeom>
      </xdr:spPr>
    </xdr:pic>
    <xdr:clientData/>
  </xdr:twoCellAnchor>
  <xdr:twoCellAnchor editAs="oneCell">
    <xdr:from>
      <xdr:col>2</xdr:col>
      <xdr:colOff>200026</xdr:colOff>
      <xdr:row>2445</xdr:row>
      <xdr:rowOff>155575</xdr:rowOff>
    </xdr:from>
    <xdr:to>
      <xdr:col>8</xdr:col>
      <xdr:colOff>466147</xdr:colOff>
      <xdr:row>2461</xdr:row>
      <xdr:rowOff>60013</xdr:rowOff>
    </xdr:to>
    <xdr:pic>
      <xdr:nvPicPr>
        <xdr:cNvPr id="45" name="Imagem 44">
          <a:extLst>
            <a:ext uri="{FF2B5EF4-FFF2-40B4-BE49-F238E27FC236}">
              <a16:creationId xmlns:a16="http://schemas.microsoft.com/office/drawing/2014/main" id="{00000000-0008-0000-1000-00002D000000}"/>
            </a:ext>
          </a:extLst>
        </xdr:cNvPr>
        <xdr:cNvPicPr>
          <a:picLocks/>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457201" y="396062200"/>
          <a:ext cx="4628571" cy="2495238"/>
        </a:xfrm>
        <a:prstGeom prst="rect">
          <a:avLst/>
        </a:prstGeom>
      </xdr:spPr>
    </xdr:pic>
    <xdr:clientData/>
  </xdr:twoCellAnchor>
  <xdr:twoCellAnchor editAs="oneCell">
    <xdr:from>
      <xdr:col>2</xdr:col>
      <xdr:colOff>200026</xdr:colOff>
      <xdr:row>2501</xdr:row>
      <xdr:rowOff>155575</xdr:rowOff>
    </xdr:from>
    <xdr:to>
      <xdr:col>8</xdr:col>
      <xdr:colOff>466147</xdr:colOff>
      <xdr:row>2517</xdr:row>
      <xdr:rowOff>60013</xdr:rowOff>
    </xdr:to>
    <xdr:pic>
      <xdr:nvPicPr>
        <xdr:cNvPr id="46" name="Imagem 45">
          <a:extLst>
            <a:ext uri="{FF2B5EF4-FFF2-40B4-BE49-F238E27FC236}">
              <a16:creationId xmlns:a16="http://schemas.microsoft.com/office/drawing/2014/main" id="{00000000-0008-0000-1000-00002E000000}"/>
            </a:ext>
          </a:extLst>
        </xdr:cNvPr>
        <xdr:cNvPicPr>
          <a:picLocks/>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457201" y="405130000"/>
          <a:ext cx="4628571" cy="2495238"/>
        </a:xfrm>
        <a:prstGeom prst="rect">
          <a:avLst/>
        </a:prstGeom>
      </xdr:spPr>
    </xdr:pic>
    <xdr:clientData/>
  </xdr:twoCellAnchor>
  <xdr:twoCellAnchor editAs="oneCell">
    <xdr:from>
      <xdr:col>2</xdr:col>
      <xdr:colOff>200026</xdr:colOff>
      <xdr:row>2557</xdr:row>
      <xdr:rowOff>155575</xdr:rowOff>
    </xdr:from>
    <xdr:to>
      <xdr:col>8</xdr:col>
      <xdr:colOff>466147</xdr:colOff>
      <xdr:row>2573</xdr:row>
      <xdr:rowOff>60013</xdr:rowOff>
    </xdr:to>
    <xdr:pic>
      <xdr:nvPicPr>
        <xdr:cNvPr id="47" name="Imagem 46">
          <a:extLst>
            <a:ext uri="{FF2B5EF4-FFF2-40B4-BE49-F238E27FC236}">
              <a16:creationId xmlns:a16="http://schemas.microsoft.com/office/drawing/2014/main" id="{00000000-0008-0000-1000-00002F000000}"/>
            </a:ext>
          </a:extLst>
        </xdr:cNvPr>
        <xdr:cNvPicPr>
          <a:picLocks/>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57201" y="414197800"/>
          <a:ext cx="4628571" cy="2495238"/>
        </a:xfrm>
        <a:prstGeom prst="rect">
          <a:avLst/>
        </a:prstGeom>
      </xdr:spPr>
    </xdr:pic>
    <xdr:clientData/>
  </xdr:twoCellAnchor>
  <xdr:twoCellAnchor editAs="oneCell">
    <xdr:from>
      <xdr:col>2</xdr:col>
      <xdr:colOff>200026</xdr:colOff>
      <xdr:row>2613</xdr:row>
      <xdr:rowOff>155575</xdr:rowOff>
    </xdr:from>
    <xdr:to>
      <xdr:col>8</xdr:col>
      <xdr:colOff>466147</xdr:colOff>
      <xdr:row>2629</xdr:row>
      <xdr:rowOff>60013</xdr:rowOff>
    </xdr:to>
    <xdr:pic>
      <xdr:nvPicPr>
        <xdr:cNvPr id="48" name="Imagem 47">
          <a:extLst>
            <a:ext uri="{FF2B5EF4-FFF2-40B4-BE49-F238E27FC236}">
              <a16:creationId xmlns:a16="http://schemas.microsoft.com/office/drawing/2014/main" id="{00000000-0008-0000-1000-000030000000}"/>
            </a:ext>
          </a:extLst>
        </xdr:cNvPr>
        <xdr:cNvPicPr>
          <a:picLocks/>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57201" y="423265600"/>
          <a:ext cx="4628571" cy="2495238"/>
        </a:xfrm>
        <a:prstGeom prst="rect">
          <a:avLst/>
        </a:prstGeom>
      </xdr:spPr>
    </xdr:pic>
    <xdr:clientData/>
  </xdr:twoCellAnchor>
  <xdr:twoCellAnchor editAs="oneCell">
    <xdr:from>
      <xdr:col>2</xdr:col>
      <xdr:colOff>200026</xdr:colOff>
      <xdr:row>2669</xdr:row>
      <xdr:rowOff>155575</xdr:rowOff>
    </xdr:from>
    <xdr:to>
      <xdr:col>8</xdr:col>
      <xdr:colOff>466147</xdr:colOff>
      <xdr:row>2685</xdr:row>
      <xdr:rowOff>60013</xdr:rowOff>
    </xdr:to>
    <xdr:pic>
      <xdr:nvPicPr>
        <xdr:cNvPr id="49" name="Imagem 48">
          <a:extLst>
            <a:ext uri="{FF2B5EF4-FFF2-40B4-BE49-F238E27FC236}">
              <a16:creationId xmlns:a16="http://schemas.microsoft.com/office/drawing/2014/main" id="{00000000-0008-0000-1000-000031000000}"/>
            </a:ext>
          </a:extLst>
        </xdr:cNvPr>
        <xdr:cNvPicPr>
          <a:picLocks/>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57201" y="432333400"/>
          <a:ext cx="4628571" cy="2495238"/>
        </a:xfrm>
        <a:prstGeom prst="rect">
          <a:avLst/>
        </a:prstGeom>
      </xdr:spPr>
    </xdr:pic>
    <xdr:clientData/>
  </xdr:twoCellAnchor>
  <xdr:twoCellAnchor editAs="oneCell">
    <xdr:from>
      <xdr:col>2</xdr:col>
      <xdr:colOff>200026</xdr:colOff>
      <xdr:row>2725</xdr:row>
      <xdr:rowOff>155575</xdr:rowOff>
    </xdr:from>
    <xdr:to>
      <xdr:col>8</xdr:col>
      <xdr:colOff>466147</xdr:colOff>
      <xdr:row>2741</xdr:row>
      <xdr:rowOff>60013</xdr:rowOff>
    </xdr:to>
    <xdr:pic>
      <xdr:nvPicPr>
        <xdr:cNvPr id="50" name="Imagem 49">
          <a:extLst>
            <a:ext uri="{FF2B5EF4-FFF2-40B4-BE49-F238E27FC236}">
              <a16:creationId xmlns:a16="http://schemas.microsoft.com/office/drawing/2014/main" id="{00000000-0008-0000-1000-000032000000}"/>
            </a:ext>
          </a:extLst>
        </xdr:cNvPr>
        <xdr:cNvPicPr>
          <a:picLocks/>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57201" y="441401200"/>
          <a:ext cx="4628571" cy="2495238"/>
        </a:xfrm>
        <a:prstGeom prst="rect">
          <a:avLst/>
        </a:prstGeom>
      </xdr:spPr>
    </xdr:pic>
    <xdr:clientData/>
  </xdr:twoCellAnchor>
  <xdr:twoCellAnchor editAs="oneCell">
    <xdr:from>
      <xdr:col>2</xdr:col>
      <xdr:colOff>200026</xdr:colOff>
      <xdr:row>2781</xdr:row>
      <xdr:rowOff>155575</xdr:rowOff>
    </xdr:from>
    <xdr:to>
      <xdr:col>8</xdr:col>
      <xdr:colOff>466147</xdr:colOff>
      <xdr:row>2797</xdr:row>
      <xdr:rowOff>60013</xdr:rowOff>
    </xdr:to>
    <xdr:pic>
      <xdr:nvPicPr>
        <xdr:cNvPr id="51" name="Imagem 50">
          <a:extLst>
            <a:ext uri="{FF2B5EF4-FFF2-40B4-BE49-F238E27FC236}">
              <a16:creationId xmlns:a16="http://schemas.microsoft.com/office/drawing/2014/main" id="{00000000-0008-0000-1000-000033000000}"/>
            </a:ext>
          </a:extLst>
        </xdr:cNvPr>
        <xdr:cNvPicPr>
          <a:picLocks/>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457201" y="450469000"/>
          <a:ext cx="4628571" cy="2495238"/>
        </a:xfrm>
        <a:prstGeom prst="rect">
          <a:avLst/>
        </a:prstGeom>
      </xdr:spPr>
    </xdr:pic>
    <xdr:clientData/>
  </xdr:twoCellAnchor>
  <xdr:twoCellAnchor editAs="oneCell">
    <xdr:from>
      <xdr:col>2</xdr:col>
      <xdr:colOff>200026</xdr:colOff>
      <xdr:row>2837</xdr:row>
      <xdr:rowOff>155575</xdr:rowOff>
    </xdr:from>
    <xdr:to>
      <xdr:col>8</xdr:col>
      <xdr:colOff>466147</xdr:colOff>
      <xdr:row>2853</xdr:row>
      <xdr:rowOff>60013</xdr:rowOff>
    </xdr:to>
    <xdr:pic>
      <xdr:nvPicPr>
        <xdr:cNvPr id="52" name="Imagem 51">
          <a:extLst>
            <a:ext uri="{FF2B5EF4-FFF2-40B4-BE49-F238E27FC236}">
              <a16:creationId xmlns:a16="http://schemas.microsoft.com/office/drawing/2014/main" id="{00000000-0008-0000-1000-000034000000}"/>
            </a:ext>
          </a:extLst>
        </xdr:cNvPr>
        <xdr:cNvPicPr>
          <a:picLocks/>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457201" y="459536800"/>
          <a:ext cx="4628571" cy="2495238"/>
        </a:xfrm>
        <a:prstGeom prst="rect">
          <a:avLst/>
        </a:prstGeom>
      </xdr:spPr>
    </xdr:pic>
    <xdr:clientData/>
  </xdr:twoCellAnchor>
  <xdr:twoCellAnchor editAs="oneCell">
    <xdr:from>
      <xdr:col>2</xdr:col>
      <xdr:colOff>200026</xdr:colOff>
      <xdr:row>2893</xdr:row>
      <xdr:rowOff>155575</xdr:rowOff>
    </xdr:from>
    <xdr:to>
      <xdr:col>8</xdr:col>
      <xdr:colOff>466147</xdr:colOff>
      <xdr:row>2909</xdr:row>
      <xdr:rowOff>60013</xdr:rowOff>
    </xdr:to>
    <xdr:pic>
      <xdr:nvPicPr>
        <xdr:cNvPr id="53" name="Imagem 52">
          <a:extLst>
            <a:ext uri="{FF2B5EF4-FFF2-40B4-BE49-F238E27FC236}">
              <a16:creationId xmlns:a16="http://schemas.microsoft.com/office/drawing/2014/main" id="{00000000-0008-0000-1000-000035000000}"/>
            </a:ext>
          </a:extLst>
        </xdr:cNvPr>
        <xdr:cNvPicPr>
          <a:picLocks/>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457201" y="468604600"/>
          <a:ext cx="4628571" cy="2495238"/>
        </a:xfrm>
        <a:prstGeom prst="rect">
          <a:avLst/>
        </a:prstGeom>
      </xdr:spPr>
    </xdr:pic>
    <xdr:clientData/>
  </xdr:twoCellAnchor>
  <xdr:twoCellAnchor editAs="oneCell">
    <xdr:from>
      <xdr:col>2</xdr:col>
      <xdr:colOff>200026</xdr:colOff>
      <xdr:row>2949</xdr:row>
      <xdr:rowOff>155575</xdr:rowOff>
    </xdr:from>
    <xdr:to>
      <xdr:col>8</xdr:col>
      <xdr:colOff>466147</xdr:colOff>
      <xdr:row>2965</xdr:row>
      <xdr:rowOff>60013</xdr:rowOff>
    </xdr:to>
    <xdr:pic>
      <xdr:nvPicPr>
        <xdr:cNvPr id="54" name="Imagem 53">
          <a:extLst>
            <a:ext uri="{FF2B5EF4-FFF2-40B4-BE49-F238E27FC236}">
              <a16:creationId xmlns:a16="http://schemas.microsoft.com/office/drawing/2014/main" id="{00000000-0008-0000-1000-000036000000}"/>
            </a:ext>
          </a:extLst>
        </xdr:cNvPr>
        <xdr:cNvPicPr>
          <a:picLocks/>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457201" y="477672400"/>
          <a:ext cx="4628571" cy="2495238"/>
        </a:xfrm>
        <a:prstGeom prst="rect">
          <a:avLst/>
        </a:prstGeom>
      </xdr:spPr>
    </xdr:pic>
    <xdr:clientData/>
  </xdr:twoCellAnchor>
  <xdr:twoCellAnchor editAs="oneCell">
    <xdr:from>
      <xdr:col>2</xdr:col>
      <xdr:colOff>200026</xdr:colOff>
      <xdr:row>3005</xdr:row>
      <xdr:rowOff>155575</xdr:rowOff>
    </xdr:from>
    <xdr:to>
      <xdr:col>8</xdr:col>
      <xdr:colOff>466147</xdr:colOff>
      <xdr:row>3021</xdr:row>
      <xdr:rowOff>60013</xdr:rowOff>
    </xdr:to>
    <xdr:pic>
      <xdr:nvPicPr>
        <xdr:cNvPr id="55" name="Imagem 54">
          <a:extLst>
            <a:ext uri="{FF2B5EF4-FFF2-40B4-BE49-F238E27FC236}">
              <a16:creationId xmlns:a16="http://schemas.microsoft.com/office/drawing/2014/main" id="{00000000-0008-0000-1000-000037000000}"/>
            </a:ext>
          </a:extLst>
        </xdr:cNvPr>
        <xdr:cNvPicPr>
          <a:picLocks/>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57201" y="486740200"/>
          <a:ext cx="4628571" cy="2495238"/>
        </a:xfrm>
        <a:prstGeom prst="rect">
          <a:avLst/>
        </a:prstGeom>
      </xdr:spPr>
    </xdr:pic>
    <xdr:clientData/>
  </xdr:twoCellAnchor>
  <xdr:twoCellAnchor editAs="oneCell">
    <xdr:from>
      <xdr:col>2</xdr:col>
      <xdr:colOff>200026</xdr:colOff>
      <xdr:row>3061</xdr:row>
      <xdr:rowOff>155575</xdr:rowOff>
    </xdr:from>
    <xdr:to>
      <xdr:col>8</xdr:col>
      <xdr:colOff>466147</xdr:colOff>
      <xdr:row>3077</xdr:row>
      <xdr:rowOff>60013</xdr:rowOff>
    </xdr:to>
    <xdr:pic>
      <xdr:nvPicPr>
        <xdr:cNvPr id="56" name="Imagem 55">
          <a:extLst>
            <a:ext uri="{FF2B5EF4-FFF2-40B4-BE49-F238E27FC236}">
              <a16:creationId xmlns:a16="http://schemas.microsoft.com/office/drawing/2014/main" id="{00000000-0008-0000-1000-000038000000}"/>
            </a:ext>
          </a:extLst>
        </xdr:cNvPr>
        <xdr:cNvPicPr>
          <a:picLocks/>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57201" y="495808000"/>
          <a:ext cx="4628571" cy="2495238"/>
        </a:xfrm>
        <a:prstGeom prst="rect">
          <a:avLst/>
        </a:prstGeom>
      </xdr:spPr>
    </xdr:pic>
    <xdr:clientData/>
  </xdr:twoCellAnchor>
  <xdr:twoCellAnchor editAs="oneCell">
    <xdr:from>
      <xdr:col>2</xdr:col>
      <xdr:colOff>200026</xdr:colOff>
      <xdr:row>3117</xdr:row>
      <xdr:rowOff>155575</xdr:rowOff>
    </xdr:from>
    <xdr:to>
      <xdr:col>8</xdr:col>
      <xdr:colOff>466147</xdr:colOff>
      <xdr:row>3133</xdr:row>
      <xdr:rowOff>60013</xdr:rowOff>
    </xdr:to>
    <xdr:pic>
      <xdr:nvPicPr>
        <xdr:cNvPr id="57" name="Imagem 56">
          <a:extLst>
            <a:ext uri="{FF2B5EF4-FFF2-40B4-BE49-F238E27FC236}">
              <a16:creationId xmlns:a16="http://schemas.microsoft.com/office/drawing/2014/main" id="{00000000-0008-0000-1000-000039000000}"/>
            </a:ext>
          </a:extLst>
        </xdr:cNvPr>
        <xdr:cNvPicPr>
          <a:picLocks/>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57201" y="504875800"/>
          <a:ext cx="4628571" cy="2495238"/>
        </a:xfrm>
        <a:prstGeom prst="rect">
          <a:avLst/>
        </a:prstGeom>
      </xdr:spPr>
    </xdr:pic>
    <xdr:clientData/>
  </xdr:twoCellAnchor>
  <xdr:twoCellAnchor editAs="oneCell">
    <xdr:from>
      <xdr:col>2</xdr:col>
      <xdr:colOff>200026</xdr:colOff>
      <xdr:row>3173</xdr:row>
      <xdr:rowOff>155575</xdr:rowOff>
    </xdr:from>
    <xdr:to>
      <xdr:col>8</xdr:col>
      <xdr:colOff>466147</xdr:colOff>
      <xdr:row>3189</xdr:row>
      <xdr:rowOff>60013</xdr:rowOff>
    </xdr:to>
    <xdr:pic>
      <xdr:nvPicPr>
        <xdr:cNvPr id="58" name="Imagem 57">
          <a:extLst>
            <a:ext uri="{FF2B5EF4-FFF2-40B4-BE49-F238E27FC236}">
              <a16:creationId xmlns:a16="http://schemas.microsoft.com/office/drawing/2014/main" id="{00000000-0008-0000-1000-00003A000000}"/>
            </a:ext>
          </a:extLst>
        </xdr:cNvPr>
        <xdr:cNvPicPr>
          <a:picLocks/>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457201" y="513943600"/>
          <a:ext cx="4628571" cy="2495238"/>
        </a:xfrm>
        <a:prstGeom prst="rect">
          <a:avLst/>
        </a:prstGeom>
      </xdr:spPr>
    </xdr:pic>
    <xdr:clientData/>
  </xdr:twoCellAnchor>
  <xdr:twoCellAnchor editAs="oneCell">
    <xdr:from>
      <xdr:col>2</xdr:col>
      <xdr:colOff>200026</xdr:colOff>
      <xdr:row>3229</xdr:row>
      <xdr:rowOff>155575</xdr:rowOff>
    </xdr:from>
    <xdr:to>
      <xdr:col>8</xdr:col>
      <xdr:colOff>466147</xdr:colOff>
      <xdr:row>3245</xdr:row>
      <xdr:rowOff>60013</xdr:rowOff>
    </xdr:to>
    <xdr:pic>
      <xdr:nvPicPr>
        <xdr:cNvPr id="59" name="Imagem 58">
          <a:extLst>
            <a:ext uri="{FF2B5EF4-FFF2-40B4-BE49-F238E27FC236}">
              <a16:creationId xmlns:a16="http://schemas.microsoft.com/office/drawing/2014/main" id="{00000000-0008-0000-1000-00003B000000}"/>
            </a:ext>
          </a:extLst>
        </xdr:cNvPr>
        <xdr:cNvPicPr>
          <a:picLocks/>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457201" y="523011400"/>
          <a:ext cx="4628571" cy="2495238"/>
        </a:xfrm>
        <a:prstGeom prst="rect">
          <a:avLst/>
        </a:prstGeom>
      </xdr:spPr>
    </xdr:pic>
    <xdr:clientData/>
  </xdr:twoCellAnchor>
  <xdr:twoCellAnchor editAs="oneCell">
    <xdr:from>
      <xdr:col>2</xdr:col>
      <xdr:colOff>200026</xdr:colOff>
      <xdr:row>3285</xdr:row>
      <xdr:rowOff>155575</xdr:rowOff>
    </xdr:from>
    <xdr:to>
      <xdr:col>8</xdr:col>
      <xdr:colOff>466147</xdr:colOff>
      <xdr:row>3301</xdr:row>
      <xdr:rowOff>60013</xdr:rowOff>
    </xdr:to>
    <xdr:pic>
      <xdr:nvPicPr>
        <xdr:cNvPr id="60" name="Imagem 59">
          <a:extLst>
            <a:ext uri="{FF2B5EF4-FFF2-40B4-BE49-F238E27FC236}">
              <a16:creationId xmlns:a16="http://schemas.microsoft.com/office/drawing/2014/main" id="{00000000-0008-0000-1000-00003C000000}"/>
            </a:ext>
          </a:extLst>
        </xdr:cNvPr>
        <xdr:cNvPicPr>
          <a:picLocks/>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457201" y="532079200"/>
          <a:ext cx="4628571" cy="2495238"/>
        </a:xfrm>
        <a:prstGeom prst="rect">
          <a:avLst/>
        </a:prstGeom>
      </xdr:spPr>
    </xdr:pic>
    <xdr:clientData/>
  </xdr:twoCellAnchor>
  <xdr:twoCellAnchor editAs="oneCell">
    <xdr:from>
      <xdr:col>2</xdr:col>
      <xdr:colOff>200026</xdr:colOff>
      <xdr:row>3341</xdr:row>
      <xdr:rowOff>155575</xdr:rowOff>
    </xdr:from>
    <xdr:to>
      <xdr:col>8</xdr:col>
      <xdr:colOff>466147</xdr:colOff>
      <xdr:row>3357</xdr:row>
      <xdr:rowOff>60013</xdr:rowOff>
    </xdr:to>
    <xdr:pic>
      <xdr:nvPicPr>
        <xdr:cNvPr id="61" name="Imagem 60">
          <a:extLst>
            <a:ext uri="{FF2B5EF4-FFF2-40B4-BE49-F238E27FC236}">
              <a16:creationId xmlns:a16="http://schemas.microsoft.com/office/drawing/2014/main" id="{00000000-0008-0000-1000-00003D000000}"/>
            </a:ext>
          </a:extLst>
        </xdr:cNvPr>
        <xdr:cNvPicPr>
          <a:picLocks/>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457201" y="541147000"/>
          <a:ext cx="4628571" cy="2495238"/>
        </a:xfrm>
        <a:prstGeom prst="rect">
          <a:avLst/>
        </a:prstGeom>
      </xdr:spPr>
    </xdr:pic>
    <xdr:clientData/>
  </xdr:twoCellAnchor>
  <xdr:twoCellAnchor editAs="oneCell">
    <xdr:from>
      <xdr:col>2</xdr:col>
      <xdr:colOff>200026</xdr:colOff>
      <xdr:row>3397</xdr:row>
      <xdr:rowOff>155575</xdr:rowOff>
    </xdr:from>
    <xdr:to>
      <xdr:col>8</xdr:col>
      <xdr:colOff>466147</xdr:colOff>
      <xdr:row>3413</xdr:row>
      <xdr:rowOff>60013</xdr:rowOff>
    </xdr:to>
    <xdr:pic>
      <xdr:nvPicPr>
        <xdr:cNvPr id="62" name="Imagem 61">
          <a:extLst>
            <a:ext uri="{FF2B5EF4-FFF2-40B4-BE49-F238E27FC236}">
              <a16:creationId xmlns:a16="http://schemas.microsoft.com/office/drawing/2014/main" id="{00000000-0008-0000-1000-00003E000000}"/>
            </a:ext>
          </a:extLst>
        </xdr:cNvPr>
        <xdr:cNvPicPr>
          <a:picLocks/>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57201" y="550214800"/>
          <a:ext cx="4628571" cy="2495238"/>
        </a:xfrm>
        <a:prstGeom prst="rect">
          <a:avLst/>
        </a:prstGeom>
      </xdr:spPr>
    </xdr:pic>
    <xdr:clientData/>
  </xdr:twoCellAnchor>
  <xdr:twoCellAnchor editAs="oneCell">
    <xdr:from>
      <xdr:col>2</xdr:col>
      <xdr:colOff>200026</xdr:colOff>
      <xdr:row>3453</xdr:row>
      <xdr:rowOff>155575</xdr:rowOff>
    </xdr:from>
    <xdr:to>
      <xdr:col>8</xdr:col>
      <xdr:colOff>466147</xdr:colOff>
      <xdr:row>3469</xdr:row>
      <xdr:rowOff>60013</xdr:rowOff>
    </xdr:to>
    <xdr:pic>
      <xdr:nvPicPr>
        <xdr:cNvPr id="63" name="Imagem 62">
          <a:extLst>
            <a:ext uri="{FF2B5EF4-FFF2-40B4-BE49-F238E27FC236}">
              <a16:creationId xmlns:a16="http://schemas.microsoft.com/office/drawing/2014/main" id="{00000000-0008-0000-1000-00003F000000}"/>
            </a:ext>
          </a:extLst>
        </xdr:cNvPr>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57201" y="559282600"/>
          <a:ext cx="4628571" cy="2495238"/>
        </a:xfrm>
        <a:prstGeom prst="rect">
          <a:avLst/>
        </a:prstGeom>
      </xdr:spPr>
    </xdr:pic>
    <xdr:clientData/>
  </xdr:twoCellAnchor>
  <xdr:twoCellAnchor editAs="oneCell">
    <xdr:from>
      <xdr:col>2</xdr:col>
      <xdr:colOff>200026</xdr:colOff>
      <xdr:row>3509</xdr:row>
      <xdr:rowOff>155575</xdr:rowOff>
    </xdr:from>
    <xdr:to>
      <xdr:col>8</xdr:col>
      <xdr:colOff>466147</xdr:colOff>
      <xdr:row>3525</xdr:row>
      <xdr:rowOff>60013</xdr:rowOff>
    </xdr:to>
    <xdr:pic>
      <xdr:nvPicPr>
        <xdr:cNvPr id="64" name="Imagem 63">
          <a:extLst>
            <a:ext uri="{FF2B5EF4-FFF2-40B4-BE49-F238E27FC236}">
              <a16:creationId xmlns:a16="http://schemas.microsoft.com/office/drawing/2014/main" id="{00000000-0008-0000-1000-000040000000}"/>
            </a:ext>
          </a:extLst>
        </xdr:cNvPr>
        <xdr:cNvPicPr>
          <a:picLocks/>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457201" y="568350400"/>
          <a:ext cx="4628571" cy="2495238"/>
        </a:xfrm>
        <a:prstGeom prst="rect">
          <a:avLst/>
        </a:prstGeom>
      </xdr:spPr>
    </xdr:pic>
    <xdr:clientData/>
  </xdr:twoCellAnchor>
  <xdr:twoCellAnchor editAs="oneCell">
    <xdr:from>
      <xdr:col>2</xdr:col>
      <xdr:colOff>200026</xdr:colOff>
      <xdr:row>3565</xdr:row>
      <xdr:rowOff>155575</xdr:rowOff>
    </xdr:from>
    <xdr:to>
      <xdr:col>8</xdr:col>
      <xdr:colOff>466147</xdr:colOff>
      <xdr:row>3581</xdr:row>
      <xdr:rowOff>60013</xdr:rowOff>
    </xdr:to>
    <xdr:pic>
      <xdr:nvPicPr>
        <xdr:cNvPr id="65" name="Imagem 64">
          <a:extLst>
            <a:ext uri="{FF2B5EF4-FFF2-40B4-BE49-F238E27FC236}">
              <a16:creationId xmlns:a16="http://schemas.microsoft.com/office/drawing/2014/main" id="{00000000-0008-0000-1000-000041000000}"/>
            </a:ext>
          </a:extLst>
        </xdr:cNvPr>
        <xdr:cNvPicPr>
          <a:picLocks/>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7201" y="577418200"/>
          <a:ext cx="4628571" cy="2495238"/>
        </a:xfrm>
        <a:prstGeom prst="rect">
          <a:avLst/>
        </a:prstGeom>
      </xdr:spPr>
    </xdr:pic>
    <xdr:clientData/>
  </xdr:twoCellAnchor>
  <xdr:twoCellAnchor editAs="oneCell">
    <xdr:from>
      <xdr:col>2</xdr:col>
      <xdr:colOff>200026</xdr:colOff>
      <xdr:row>3621</xdr:row>
      <xdr:rowOff>155575</xdr:rowOff>
    </xdr:from>
    <xdr:to>
      <xdr:col>8</xdr:col>
      <xdr:colOff>466147</xdr:colOff>
      <xdr:row>3637</xdr:row>
      <xdr:rowOff>60013</xdr:rowOff>
    </xdr:to>
    <xdr:pic>
      <xdr:nvPicPr>
        <xdr:cNvPr id="66" name="Imagem 65">
          <a:extLst>
            <a:ext uri="{FF2B5EF4-FFF2-40B4-BE49-F238E27FC236}">
              <a16:creationId xmlns:a16="http://schemas.microsoft.com/office/drawing/2014/main" id="{00000000-0008-0000-1000-000042000000}"/>
            </a:ext>
          </a:extLst>
        </xdr:cNvPr>
        <xdr:cNvPicPr>
          <a:picLocks/>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57201" y="586486000"/>
          <a:ext cx="4628571" cy="2495238"/>
        </a:xfrm>
        <a:prstGeom prst="rect">
          <a:avLst/>
        </a:prstGeom>
      </xdr:spPr>
    </xdr:pic>
    <xdr:clientData/>
  </xdr:twoCellAnchor>
  <xdr:twoCellAnchor editAs="oneCell">
    <xdr:from>
      <xdr:col>2</xdr:col>
      <xdr:colOff>200026</xdr:colOff>
      <xdr:row>3677</xdr:row>
      <xdr:rowOff>155575</xdr:rowOff>
    </xdr:from>
    <xdr:to>
      <xdr:col>8</xdr:col>
      <xdr:colOff>466147</xdr:colOff>
      <xdr:row>3693</xdr:row>
      <xdr:rowOff>60013</xdr:rowOff>
    </xdr:to>
    <xdr:pic>
      <xdr:nvPicPr>
        <xdr:cNvPr id="67" name="Imagem 66">
          <a:extLst>
            <a:ext uri="{FF2B5EF4-FFF2-40B4-BE49-F238E27FC236}">
              <a16:creationId xmlns:a16="http://schemas.microsoft.com/office/drawing/2014/main" id="{00000000-0008-0000-1000-000043000000}"/>
            </a:ext>
          </a:extLst>
        </xdr:cNvPr>
        <xdr:cNvPicPr>
          <a:picLocks/>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57201" y="595553800"/>
          <a:ext cx="4628571" cy="2495238"/>
        </a:xfrm>
        <a:prstGeom prst="rect">
          <a:avLst/>
        </a:prstGeom>
      </xdr:spPr>
    </xdr:pic>
    <xdr:clientData/>
  </xdr:twoCellAnchor>
  <xdr:twoCellAnchor editAs="oneCell">
    <xdr:from>
      <xdr:col>2</xdr:col>
      <xdr:colOff>200026</xdr:colOff>
      <xdr:row>3733</xdr:row>
      <xdr:rowOff>155575</xdr:rowOff>
    </xdr:from>
    <xdr:to>
      <xdr:col>8</xdr:col>
      <xdr:colOff>466147</xdr:colOff>
      <xdr:row>3749</xdr:row>
      <xdr:rowOff>60013</xdr:rowOff>
    </xdr:to>
    <xdr:pic>
      <xdr:nvPicPr>
        <xdr:cNvPr id="68" name="Imagem 67">
          <a:extLst>
            <a:ext uri="{FF2B5EF4-FFF2-40B4-BE49-F238E27FC236}">
              <a16:creationId xmlns:a16="http://schemas.microsoft.com/office/drawing/2014/main" id="{00000000-0008-0000-1000-000044000000}"/>
            </a:ext>
          </a:extLst>
        </xdr:cNvPr>
        <xdr:cNvPicPr>
          <a:picLocks/>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57201" y="604621600"/>
          <a:ext cx="4628571" cy="2495238"/>
        </a:xfrm>
        <a:prstGeom prst="rect">
          <a:avLst/>
        </a:prstGeom>
      </xdr:spPr>
    </xdr:pic>
    <xdr:clientData/>
  </xdr:twoCellAnchor>
  <xdr:twoCellAnchor editAs="oneCell">
    <xdr:from>
      <xdr:col>2</xdr:col>
      <xdr:colOff>200026</xdr:colOff>
      <xdr:row>3789</xdr:row>
      <xdr:rowOff>155575</xdr:rowOff>
    </xdr:from>
    <xdr:to>
      <xdr:col>8</xdr:col>
      <xdr:colOff>466147</xdr:colOff>
      <xdr:row>3805</xdr:row>
      <xdr:rowOff>60013</xdr:rowOff>
    </xdr:to>
    <xdr:pic>
      <xdr:nvPicPr>
        <xdr:cNvPr id="69" name="Imagem 68">
          <a:extLst>
            <a:ext uri="{FF2B5EF4-FFF2-40B4-BE49-F238E27FC236}">
              <a16:creationId xmlns:a16="http://schemas.microsoft.com/office/drawing/2014/main" id="{00000000-0008-0000-1000-000045000000}"/>
            </a:ext>
          </a:extLst>
        </xdr:cNvPr>
        <xdr:cNvPicPr>
          <a:picLocks/>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57201" y="613689400"/>
          <a:ext cx="4628571" cy="2495238"/>
        </a:xfrm>
        <a:prstGeom prst="rect">
          <a:avLst/>
        </a:prstGeom>
      </xdr:spPr>
    </xdr:pic>
    <xdr:clientData/>
  </xdr:twoCellAnchor>
  <xdr:twoCellAnchor editAs="oneCell">
    <xdr:from>
      <xdr:col>2</xdr:col>
      <xdr:colOff>200026</xdr:colOff>
      <xdr:row>3845</xdr:row>
      <xdr:rowOff>155575</xdr:rowOff>
    </xdr:from>
    <xdr:to>
      <xdr:col>8</xdr:col>
      <xdr:colOff>466147</xdr:colOff>
      <xdr:row>3861</xdr:row>
      <xdr:rowOff>60013</xdr:rowOff>
    </xdr:to>
    <xdr:pic>
      <xdr:nvPicPr>
        <xdr:cNvPr id="70" name="Imagem 69">
          <a:extLst>
            <a:ext uri="{FF2B5EF4-FFF2-40B4-BE49-F238E27FC236}">
              <a16:creationId xmlns:a16="http://schemas.microsoft.com/office/drawing/2014/main" id="{00000000-0008-0000-1000-000046000000}"/>
            </a:ext>
          </a:extLst>
        </xdr:cNvPr>
        <xdr:cNvPicPr>
          <a:picLocks/>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57201" y="622757200"/>
          <a:ext cx="4628571" cy="2495238"/>
        </a:xfrm>
        <a:prstGeom prst="rect">
          <a:avLst/>
        </a:prstGeom>
      </xdr:spPr>
    </xdr:pic>
    <xdr:clientData/>
  </xdr:twoCellAnchor>
  <xdr:twoCellAnchor editAs="oneCell">
    <xdr:from>
      <xdr:col>2</xdr:col>
      <xdr:colOff>200026</xdr:colOff>
      <xdr:row>3901</xdr:row>
      <xdr:rowOff>155575</xdr:rowOff>
    </xdr:from>
    <xdr:to>
      <xdr:col>8</xdr:col>
      <xdr:colOff>466147</xdr:colOff>
      <xdr:row>3917</xdr:row>
      <xdr:rowOff>60013</xdr:rowOff>
    </xdr:to>
    <xdr:pic>
      <xdr:nvPicPr>
        <xdr:cNvPr id="71" name="Imagem 70">
          <a:extLst>
            <a:ext uri="{FF2B5EF4-FFF2-40B4-BE49-F238E27FC236}">
              <a16:creationId xmlns:a16="http://schemas.microsoft.com/office/drawing/2014/main" id="{00000000-0008-0000-1000-000047000000}"/>
            </a:ext>
          </a:extLst>
        </xdr:cNvPr>
        <xdr:cNvPicPr>
          <a:picLocks/>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57201" y="631825000"/>
          <a:ext cx="4628571" cy="2495238"/>
        </a:xfrm>
        <a:prstGeom prst="rect">
          <a:avLst/>
        </a:prstGeom>
      </xdr:spPr>
    </xdr:pic>
    <xdr:clientData/>
  </xdr:twoCellAnchor>
  <xdr:twoCellAnchor editAs="oneCell">
    <xdr:from>
      <xdr:col>2</xdr:col>
      <xdr:colOff>200026</xdr:colOff>
      <xdr:row>3957</xdr:row>
      <xdr:rowOff>155575</xdr:rowOff>
    </xdr:from>
    <xdr:to>
      <xdr:col>8</xdr:col>
      <xdr:colOff>466147</xdr:colOff>
      <xdr:row>3973</xdr:row>
      <xdr:rowOff>60013</xdr:rowOff>
    </xdr:to>
    <xdr:pic>
      <xdr:nvPicPr>
        <xdr:cNvPr id="72" name="Imagem 71">
          <a:extLst>
            <a:ext uri="{FF2B5EF4-FFF2-40B4-BE49-F238E27FC236}">
              <a16:creationId xmlns:a16="http://schemas.microsoft.com/office/drawing/2014/main" id="{00000000-0008-0000-1000-000048000000}"/>
            </a:ext>
          </a:extLst>
        </xdr:cNvPr>
        <xdr:cNvPicPr>
          <a:picLocks/>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57201" y="640892800"/>
          <a:ext cx="4628571" cy="2495238"/>
        </a:xfrm>
        <a:prstGeom prst="rect">
          <a:avLst/>
        </a:prstGeom>
      </xdr:spPr>
    </xdr:pic>
    <xdr:clientData/>
  </xdr:twoCellAnchor>
  <xdr:twoCellAnchor editAs="oneCell">
    <xdr:from>
      <xdr:col>2</xdr:col>
      <xdr:colOff>200026</xdr:colOff>
      <xdr:row>4013</xdr:row>
      <xdr:rowOff>155575</xdr:rowOff>
    </xdr:from>
    <xdr:to>
      <xdr:col>8</xdr:col>
      <xdr:colOff>466147</xdr:colOff>
      <xdr:row>4029</xdr:row>
      <xdr:rowOff>60013</xdr:rowOff>
    </xdr:to>
    <xdr:pic>
      <xdr:nvPicPr>
        <xdr:cNvPr id="73" name="Imagem 72">
          <a:extLst>
            <a:ext uri="{FF2B5EF4-FFF2-40B4-BE49-F238E27FC236}">
              <a16:creationId xmlns:a16="http://schemas.microsoft.com/office/drawing/2014/main" id="{00000000-0008-0000-1000-000049000000}"/>
            </a:ext>
          </a:extLst>
        </xdr:cNvPr>
        <xdr:cNvPicPr>
          <a:picLocks/>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57201" y="649960600"/>
          <a:ext cx="4628571" cy="2495238"/>
        </a:xfrm>
        <a:prstGeom prst="rect">
          <a:avLst/>
        </a:prstGeom>
      </xdr:spPr>
    </xdr:pic>
    <xdr:clientData/>
  </xdr:twoCellAnchor>
  <xdr:twoCellAnchor editAs="oneCell">
    <xdr:from>
      <xdr:col>7</xdr:col>
      <xdr:colOff>34926</xdr:colOff>
      <xdr:row>4070</xdr:row>
      <xdr:rowOff>158751</xdr:rowOff>
    </xdr:from>
    <xdr:to>
      <xdr:col>9</xdr:col>
      <xdr:colOff>91845</xdr:colOff>
      <xdr:row>4077</xdr:row>
      <xdr:rowOff>47929</xdr:rowOff>
    </xdr:to>
    <xdr:pic>
      <xdr:nvPicPr>
        <xdr:cNvPr id="74" name="Imagem 73">
          <a:extLst>
            <a:ext uri="{FF2B5EF4-FFF2-40B4-BE49-F238E27FC236}">
              <a16:creationId xmlns:a16="http://schemas.microsoft.com/office/drawing/2014/main" id="{00000000-0008-0000-1000-00004A000000}"/>
            </a:ext>
          </a:extLst>
        </xdr:cNvPr>
        <xdr:cNvPicPr>
          <a:picLocks/>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3606801" y="659193501"/>
          <a:ext cx="1847619" cy="1022653"/>
        </a:xfrm>
        <a:prstGeom prst="rect">
          <a:avLst/>
        </a:prstGeom>
      </xdr:spPr>
    </xdr:pic>
    <xdr:clientData/>
  </xdr:twoCellAnchor>
  <xdr:twoCellAnchor editAs="oneCell">
    <xdr:from>
      <xdr:col>7</xdr:col>
      <xdr:colOff>34926</xdr:colOff>
      <xdr:row>4082</xdr:row>
      <xdr:rowOff>6351</xdr:rowOff>
    </xdr:from>
    <xdr:to>
      <xdr:col>9</xdr:col>
      <xdr:colOff>91845</xdr:colOff>
      <xdr:row>4088</xdr:row>
      <xdr:rowOff>57454</xdr:rowOff>
    </xdr:to>
    <xdr:pic>
      <xdr:nvPicPr>
        <xdr:cNvPr id="75" name="Imagem 74">
          <a:extLst>
            <a:ext uri="{FF2B5EF4-FFF2-40B4-BE49-F238E27FC236}">
              <a16:creationId xmlns:a16="http://schemas.microsoft.com/office/drawing/2014/main" id="{00000000-0008-0000-1000-00004B000000}"/>
            </a:ext>
          </a:extLst>
        </xdr:cNvPr>
        <xdr:cNvPicPr>
          <a:picLocks/>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3606801" y="660984201"/>
          <a:ext cx="1847619" cy="1022653"/>
        </a:xfrm>
        <a:prstGeom prst="rect">
          <a:avLst/>
        </a:prstGeom>
      </xdr:spPr>
    </xdr:pic>
    <xdr:clientData/>
  </xdr:twoCellAnchor>
  <xdr:twoCellAnchor editAs="oneCell">
    <xdr:from>
      <xdr:col>7</xdr:col>
      <xdr:colOff>34926</xdr:colOff>
      <xdr:row>4093</xdr:row>
      <xdr:rowOff>3176</xdr:rowOff>
    </xdr:from>
    <xdr:to>
      <xdr:col>9</xdr:col>
      <xdr:colOff>91845</xdr:colOff>
      <xdr:row>4099</xdr:row>
      <xdr:rowOff>54279</xdr:rowOff>
    </xdr:to>
    <xdr:pic>
      <xdr:nvPicPr>
        <xdr:cNvPr id="76" name="Imagem 75">
          <a:extLst>
            <a:ext uri="{FF2B5EF4-FFF2-40B4-BE49-F238E27FC236}">
              <a16:creationId xmlns:a16="http://schemas.microsoft.com/office/drawing/2014/main" id="{00000000-0008-0000-1000-00004C000000}"/>
            </a:ext>
          </a:extLst>
        </xdr:cNvPr>
        <xdr:cNvPicPr>
          <a:picLocks/>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3606801" y="662762201"/>
          <a:ext cx="1847619" cy="1022653"/>
        </a:xfrm>
        <a:prstGeom prst="rect">
          <a:avLst/>
        </a:prstGeom>
      </xdr:spPr>
    </xdr:pic>
    <xdr:clientData/>
  </xdr:twoCellAnchor>
  <xdr:twoCellAnchor editAs="oneCell">
    <xdr:from>
      <xdr:col>7</xdr:col>
      <xdr:colOff>34926</xdr:colOff>
      <xdr:row>4104</xdr:row>
      <xdr:rowOff>1</xdr:rowOff>
    </xdr:from>
    <xdr:to>
      <xdr:col>9</xdr:col>
      <xdr:colOff>91845</xdr:colOff>
      <xdr:row>4110</xdr:row>
      <xdr:rowOff>51104</xdr:rowOff>
    </xdr:to>
    <xdr:pic>
      <xdr:nvPicPr>
        <xdr:cNvPr id="77" name="Imagem 76">
          <a:extLst>
            <a:ext uri="{FF2B5EF4-FFF2-40B4-BE49-F238E27FC236}">
              <a16:creationId xmlns:a16="http://schemas.microsoft.com/office/drawing/2014/main" id="{00000000-0008-0000-1000-00004D000000}"/>
            </a:ext>
          </a:extLst>
        </xdr:cNvPr>
        <xdr:cNvPicPr>
          <a:picLocks/>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606801" y="664540201"/>
          <a:ext cx="1847619" cy="1022653"/>
        </a:xfrm>
        <a:prstGeom prst="rect">
          <a:avLst/>
        </a:prstGeom>
      </xdr:spPr>
    </xdr:pic>
    <xdr:clientData/>
  </xdr:twoCellAnchor>
  <xdr:twoCellAnchor editAs="oneCell">
    <xdr:from>
      <xdr:col>7</xdr:col>
      <xdr:colOff>34926</xdr:colOff>
      <xdr:row>4114</xdr:row>
      <xdr:rowOff>158751</xdr:rowOff>
    </xdr:from>
    <xdr:to>
      <xdr:col>9</xdr:col>
      <xdr:colOff>91845</xdr:colOff>
      <xdr:row>4121</xdr:row>
      <xdr:rowOff>47929</xdr:rowOff>
    </xdr:to>
    <xdr:pic>
      <xdr:nvPicPr>
        <xdr:cNvPr id="78" name="Imagem 77">
          <a:extLst>
            <a:ext uri="{FF2B5EF4-FFF2-40B4-BE49-F238E27FC236}">
              <a16:creationId xmlns:a16="http://schemas.microsoft.com/office/drawing/2014/main" id="{00000000-0008-0000-1000-00004E000000}"/>
            </a:ext>
          </a:extLst>
        </xdr:cNvPr>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606801" y="666318201"/>
          <a:ext cx="1847619" cy="1022653"/>
        </a:xfrm>
        <a:prstGeom prst="rect">
          <a:avLst/>
        </a:prstGeom>
      </xdr:spPr>
    </xdr:pic>
    <xdr:clientData/>
  </xdr:twoCellAnchor>
  <xdr:twoCellAnchor editAs="oneCell">
    <xdr:from>
      <xdr:col>7</xdr:col>
      <xdr:colOff>34926</xdr:colOff>
      <xdr:row>4125</xdr:row>
      <xdr:rowOff>155576</xdr:rowOff>
    </xdr:from>
    <xdr:to>
      <xdr:col>9</xdr:col>
      <xdr:colOff>91845</xdr:colOff>
      <xdr:row>4132</xdr:row>
      <xdr:rowOff>44754</xdr:rowOff>
    </xdr:to>
    <xdr:pic>
      <xdr:nvPicPr>
        <xdr:cNvPr id="79" name="Imagem 78">
          <a:extLst>
            <a:ext uri="{FF2B5EF4-FFF2-40B4-BE49-F238E27FC236}">
              <a16:creationId xmlns:a16="http://schemas.microsoft.com/office/drawing/2014/main" id="{00000000-0008-0000-1000-00004F000000}"/>
            </a:ext>
          </a:extLst>
        </xdr:cNvPr>
        <xdr:cNvPicPr>
          <a:picLocks/>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606801" y="668096201"/>
          <a:ext cx="1847619" cy="1022653"/>
        </a:xfrm>
        <a:prstGeom prst="rect">
          <a:avLst/>
        </a:prstGeom>
      </xdr:spPr>
    </xdr:pic>
    <xdr:clientData/>
  </xdr:twoCellAnchor>
  <xdr:twoCellAnchor editAs="oneCell">
    <xdr:from>
      <xdr:col>7</xdr:col>
      <xdr:colOff>34926</xdr:colOff>
      <xdr:row>4137</xdr:row>
      <xdr:rowOff>3176</xdr:rowOff>
    </xdr:from>
    <xdr:to>
      <xdr:col>9</xdr:col>
      <xdr:colOff>91845</xdr:colOff>
      <xdr:row>4143</xdr:row>
      <xdr:rowOff>54279</xdr:rowOff>
    </xdr:to>
    <xdr:pic>
      <xdr:nvPicPr>
        <xdr:cNvPr id="80" name="Imagem 79">
          <a:extLst>
            <a:ext uri="{FF2B5EF4-FFF2-40B4-BE49-F238E27FC236}">
              <a16:creationId xmlns:a16="http://schemas.microsoft.com/office/drawing/2014/main" id="{00000000-0008-0000-1000-000050000000}"/>
            </a:ext>
          </a:extLst>
        </xdr:cNvPr>
        <xdr:cNvPicPr>
          <a:picLocks/>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606801" y="669886901"/>
          <a:ext cx="1847619" cy="1022653"/>
        </a:xfrm>
        <a:prstGeom prst="rect">
          <a:avLst/>
        </a:prstGeom>
      </xdr:spPr>
    </xdr:pic>
    <xdr:clientData/>
  </xdr:twoCellAnchor>
  <xdr:twoCellAnchor editAs="oneCell">
    <xdr:from>
      <xdr:col>7</xdr:col>
      <xdr:colOff>34926</xdr:colOff>
      <xdr:row>4148</xdr:row>
      <xdr:rowOff>1</xdr:rowOff>
    </xdr:from>
    <xdr:to>
      <xdr:col>9</xdr:col>
      <xdr:colOff>91845</xdr:colOff>
      <xdr:row>4154</xdr:row>
      <xdr:rowOff>51104</xdr:rowOff>
    </xdr:to>
    <xdr:pic>
      <xdr:nvPicPr>
        <xdr:cNvPr id="81" name="Imagem 80">
          <a:extLst>
            <a:ext uri="{FF2B5EF4-FFF2-40B4-BE49-F238E27FC236}">
              <a16:creationId xmlns:a16="http://schemas.microsoft.com/office/drawing/2014/main" id="{00000000-0008-0000-1000-000051000000}"/>
            </a:ext>
          </a:extLst>
        </xdr:cNvPr>
        <xdr:cNvPicPr>
          <a:picLocks/>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3606801" y="671664901"/>
          <a:ext cx="1847619" cy="1022653"/>
        </a:xfrm>
        <a:prstGeom prst="rect">
          <a:avLst/>
        </a:prstGeom>
      </xdr:spPr>
    </xdr:pic>
    <xdr:clientData/>
  </xdr:twoCellAnchor>
  <xdr:twoCellAnchor editAs="oneCell">
    <xdr:from>
      <xdr:col>7</xdr:col>
      <xdr:colOff>34926</xdr:colOff>
      <xdr:row>4158</xdr:row>
      <xdr:rowOff>158751</xdr:rowOff>
    </xdr:from>
    <xdr:to>
      <xdr:col>9</xdr:col>
      <xdr:colOff>91845</xdr:colOff>
      <xdr:row>4165</xdr:row>
      <xdr:rowOff>47929</xdr:rowOff>
    </xdr:to>
    <xdr:pic>
      <xdr:nvPicPr>
        <xdr:cNvPr id="82" name="Imagem 81">
          <a:extLst>
            <a:ext uri="{FF2B5EF4-FFF2-40B4-BE49-F238E27FC236}">
              <a16:creationId xmlns:a16="http://schemas.microsoft.com/office/drawing/2014/main" id="{00000000-0008-0000-1000-000052000000}"/>
            </a:ext>
          </a:extLst>
        </xdr:cNvPr>
        <xdr:cNvPicPr>
          <a:picLocks/>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3606801" y="673442901"/>
          <a:ext cx="1847619" cy="1022653"/>
        </a:xfrm>
        <a:prstGeom prst="rect">
          <a:avLst/>
        </a:prstGeom>
      </xdr:spPr>
    </xdr:pic>
    <xdr:clientData/>
  </xdr:twoCellAnchor>
  <xdr:twoCellAnchor editAs="oneCell">
    <xdr:from>
      <xdr:col>7</xdr:col>
      <xdr:colOff>34926</xdr:colOff>
      <xdr:row>4170</xdr:row>
      <xdr:rowOff>6351</xdr:rowOff>
    </xdr:from>
    <xdr:to>
      <xdr:col>9</xdr:col>
      <xdr:colOff>91845</xdr:colOff>
      <xdr:row>4176</xdr:row>
      <xdr:rowOff>57454</xdr:rowOff>
    </xdr:to>
    <xdr:pic>
      <xdr:nvPicPr>
        <xdr:cNvPr id="83" name="Imagem 82">
          <a:extLst>
            <a:ext uri="{FF2B5EF4-FFF2-40B4-BE49-F238E27FC236}">
              <a16:creationId xmlns:a16="http://schemas.microsoft.com/office/drawing/2014/main" id="{00000000-0008-0000-1000-000053000000}"/>
            </a:ext>
          </a:extLst>
        </xdr:cNvPr>
        <xdr:cNvPicPr>
          <a:picLocks/>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606801" y="675233601"/>
          <a:ext cx="1847619" cy="1022653"/>
        </a:xfrm>
        <a:prstGeom prst="rect">
          <a:avLst/>
        </a:prstGeom>
      </xdr:spPr>
    </xdr:pic>
    <xdr:clientData/>
  </xdr:twoCellAnchor>
  <xdr:twoCellAnchor editAs="oneCell">
    <xdr:from>
      <xdr:col>7</xdr:col>
      <xdr:colOff>34926</xdr:colOff>
      <xdr:row>4181</xdr:row>
      <xdr:rowOff>3176</xdr:rowOff>
    </xdr:from>
    <xdr:to>
      <xdr:col>9</xdr:col>
      <xdr:colOff>91845</xdr:colOff>
      <xdr:row>4187</xdr:row>
      <xdr:rowOff>54279</xdr:rowOff>
    </xdr:to>
    <xdr:pic>
      <xdr:nvPicPr>
        <xdr:cNvPr id="84" name="Imagem 83">
          <a:extLst>
            <a:ext uri="{FF2B5EF4-FFF2-40B4-BE49-F238E27FC236}">
              <a16:creationId xmlns:a16="http://schemas.microsoft.com/office/drawing/2014/main" id="{00000000-0008-0000-1000-000054000000}"/>
            </a:ext>
          </a:extLst>
        </xdr:cNvPr>
        <xdr:cNvPicPr>
          <a:picLocks/>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606801" y="677011601"/>
          <a:ext cx="1847619" cy="1022653"/>
        </a:xfrm>
        <a:prstGeom prst="rect">
          <a:avLst/>
        </a:prstGeom>
      </xdr:spPr>
    </xdr:pic>
    <xdr:clientData/>
  </xdr:twoCellAnchor>
  <xdr:twoCellAnchor editAs="oneCell">
    <xdr:from>
      <xdr:col>7</xdr:col>
      <xdr:colOff>34926</xdr:colOff>
      <xdr:row>4192</xdr:row>
      <xdr:rowOff>1</xdr:rowOff>
    </xdr:from>
    <xdr:to>
      <xdr:col>9</xdr:col>
      <xdr:colOff>91845</xdr:colOff>
      <xdr:row>4198</xdr:row>
      <xdr:rowOff>51104</xdr:rowOff>
    </xdr:to>
    <xdr:pic>
      <xdr:nvPicPr>
        <xdr:cNvPr id="85" name="Imagem 84">
          <a:extLst>
            <a:ext uri="{FF2B5EF4-FFF2-40B4-BE49-F238E27FC236}">
              <a16:creationId xmlns:a16="http://schemas.microsoft.com/office/drawing/2014/main" id="{00000000-0008-0000-1000-000055000000}"/>
            </a:ext>
          </a:extLst>
        </xdr:cNvPr>
        <xdr:cNvPicPr>
          <a:picLocks/>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3606801" y="678789601"/>
          <a:ext cx="1847619" cy="1022653"/>
        </a:xfrm>
        <a:prstGeom prst="rect">
          <a:avLst/>
        </a:prstGeom>
      </xdr:spPr>
    </xdr:pic>
    <xdr:clientData/>
  </xdr:twoCellAnchor>
  <xdr:twoCellAnchor editAs="oneCell">
    <xdr:from>
      <xdr:col>7</xdr:col>
      <xdr:colOff>34926</xdr:colOff>
      <xdr:row>4202</xdr:row>
      <xdr:rowOff>158751</xdr:rowOff>
    </xdr:from>
    <xdr:to>
      <xdr:col>9</xdr:col>
      <xdr:colOff>91845</xdr:colOff>
      <xdr:row>4209</xdr:row>
      <xdr:rowOff>47929</xdr:rowOff>
    </xdr:to>
    <xdr:pic>
      <xdr:nvPicPr>
        <xdr:cNvPr id="86" name="Imagem 85">
          <a:extLst>
            <a:ext uri="{FF2B5EF4-FFF2-40B4-BE49-F238E27FC236}">
              <a16:creationId xmlns:a16="http://schemas.microsoft.com/office/drawing/2014/main" id="{00000000-0008-0000-1000-000056000000}"/>
            </a:ext>
          </a:extLst>
        </xdr:cNvPr>
        <xdr:cNvPicPr>
          <a:picLocks/>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3606801" y="680567601"/>
          <a:ext cx="1847619" cy="1022653"/>
        </a:xfrm>
        <a:prstGeom prst="rect">
          <a:avLst/>
        </a:prstGeom>
      </xdr:spPr>
    </xdr:pic>
    <xdr:clientData/>
  </xdr:twoCellAnchor>
  <xdr:twoCellAnchor editAs="oneCell">
    <xdr:from>
      <xdr:col>7</xdr:col>
      <xdr:colOff>34926</xdr:colOff>
      <xdr:row>4213</xdr:row>
      <xdr:rowOff>155576</xdr:rowOff>
    </xdr:from>
    <xdr:to>
      <xdr:col>9</xdr:col>
      <xdr:colOff>91845</xdr:colOff>
      <xdr:row>4220</xdr:row>
      <xdr:rowOff>44754</xdr:rowOff>
    </xdr:to>
    <xdr:pic>
      <xdr:nvPicPr>
        <xdr:cNvPr id="87" name="Imagem 86">
          <a:extLst>
            <a:ext uri="{FF2B5EF4-FFF2-40B4-BE49-F238E27FC236}">
              <a16:creationId xmlns:a16="http://schemas.microsoft.com/office/drawing/2014/main" id="{00000000-0008-0000-1000-000057000000}"/>
            </a:ext>
          </a:extLst>
        </xdr:cNvPr>
        <xdr:cNvPicPr>
          <a:picLocks/>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3606801" y="682345601"/>
          <a:ext cx="1847619" cy="1022653"/>
        </a:xfrm>
        <a:prstGeom prst="rect">
          <a:avLst/>
        </a:prstGeom>
      </xdr:spPr>
    </xdr:pic>
    <xdr:clientData/>
  </xdr:twoCellAnchor>
  <xdr:twoCellAnchor editAs="oneCell">
    <xdr:from>
      <xdr:col>7</xdr:col>
      <xdr:colOff>34926</xdr:colOff>
      <xdr:row>4225</xdr:row>
      <xdr:rowOff>3176</xdr:rowOff>
    </xdr:from>
    <xdr:to>
      <xdr:col>9</xdr:col>
      <xdr:colOff>91845</xdr:colOff>
      <xdr:row>4231</xdr:row>
      <xdr:rowOff>54279</xdr:rowOff>
    </xdr:to>
    <xdr:pic>
      <xdr:nvPicPr>
        <xdr:cNvPr id="88" name="Imagem 87">
          <a:extLst>
            <a:ext uri="{FF2B5EF4-FFF2-40B4-BE49-F238E27FC236}">
              <a16:creationId xmlns:a16="http://schemas.microsoft.com/office/drawing/2014/main" id="{00000000-0008-0000-1000-000058000000}"/>
            </a:ext>
          </a:extLst>
        </xdr:cNvPr>
        <xdr:cNvPicPr>
          <a:picLocks/>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606801" y="684136301"/>
          <a:ext cx="1847619" cy="1022653"/>
        </a:xfrm>
        <a:prstGeom prst="rect">
          <a:avLst/>
        </a:prstGeom>
      </xdr:spPr>
    </xdr:pic>
    <xdr:clientData/>
  </xdr:twoCellAnchor>
  <xdr:twoCellAnchor editAs="oneCell">
    <xdr:from>
      <xdr:col>7</xdr:col>
      <xdr:colOff>34926</xdr:colOff>
      <xdr:row>4236</xdr:row>
      <xdr:rowOff>1</xdr:rowOff>
    </xdr:from>
    <xdr:to>
      <xdr:col>9</xdr:col>
      <xdr:colOff>91845</xdr:colOff>
      <xdr:row>4242</xdr:row>
      <xdr:rowOff>51104</xdr:rowOff>
    </xdr:to>
    <xdr:pic>
      <xdr:nvPicPr>
        <xdr:cNvPr id="89" name="Imagem 88">
          <a:extLst>
            <a:ext uri="{FF2B5EF4-FFF2-40B4-BE49-F238E27FC236}">
              <a16:creationId xmlns:a16="http://schemas.microsoft.com/office/drawing/2014/main" id="{00000000-0008-0000-1000-000059000000}"/>
            </a:ext>
          </a:extLst>
        </xdr:cNvPr>
        <xdr:cNvPicPr>
          <a:picLocks/>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3606801" y="685914301"/>
          <a:ext cx="1847619" cy="1022653"/>
        </a:xfrm>
        <a:prstGeom prst="rect">
          <a:avLst/>
        </a:prstGeom>
      </xdr:spPr>
    </xdr:pic>
    <xdr:clientData/>
  </xdr:twoCellAnchor>
  <xdr:twoCellAnchor editAs="oneCell">
    <xdr:from>
      <xdr:col>7</xdr:col>
      <xdr:colOff>34926</xdr:colOff>
      <xdr:row>4246</xdr:row>
      <xdr:rowOff>158751</xdr:rowOff>
    </xdr:from>
    <xdr:to>
      <xdr:col>9</xdr:col>
      <xdr:colOff>91845</xdr:colOff>
      <xdr:row>4253</xdr:row>
      <xdr:rowOff>47929</xdr:rowOff>
    </xdr:to>
    <xdr:pic>
      <xdr:nvPicPr>
        <xdr:cNvPr id="90" name="Imagem 89">
          <a:extLst>
            <a:ext uri="{FF2B5EF4-FFF2-40B4-BE49-F238E27FC236}">
              <a16:creationId xmlns:a16="http://schemas.microsoft.com/office/drawing/2014/main" id="{00000000-0008-0000-1000-00005A000000}"/>
            </a:ext>
          </a:extLst>
        </xdr:cNvPr>
        <xdr:cNvPicPr>
          <a:picLocks/>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3606801" y="687692301"/>
          <a:ext cx="1847619" cy="1022653"/>
        </a:xfrm>
        <a:prstGeom prst="rect">
          <a:avLst/>
        </a:prstGeom>
      </xdr:spPr>
    </xdr:pic>
    <xdr:clientData/>
  </xdr:twoCellAnchor>
  <xdr:twoCellAnchor editAs="oneCell">
    <xdr:from>
      <xdr:col>7</xdr:col>
      <xdr:colOff>34926</xdr:colOff>
      <xdr:row>4258</xdr:row>
      <xdr:rowOff>6351</xdr:rowOff>
    </xdr:from>
    <xdr:to>
      <xdr:col>9</xdr:col>
      <xdr:colOff>91845</xdr:colOff>
      <xdr:row>4264</xdr:row>
      <xdr:rowOff>57454</xdr:rowOff>
    </xdr:to>
    <xdr:pic>
      <xdr:nvPicPr>
        <xdr:cNvPr id="91" name="Imagem 90">
          <a:extLst>
            <a:ext uri="{FF2B5EF4-FFF2-40B4-BE49-F238E27FC236}">
              <a16:creationId xmlns:a16="http://schemas.microsoft.com/office/drawing/2014/main" id="{00000000-0008-0000-1000-00005B000000}"/>
            </a:ext>
          </a:extLst>
        </xdr:cNvPr>
        <xdr:cNvPicPr>
          <a:picLocks/>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3606801" y="689483001"/>
          <a:ext cx="1847619" cy="1022653"/>
        </a:xfrm>
        <a:prstGeom prst="rect">
          <a:avLst/>
        </a:prstGeom>
      </xdr:spPr>
    </xdr:pic>
    <xdr:clientData/>
  </xdr:twoCellAnchor>
  <xdr:twoCellAnchor editAs="oneCell">
    <xdr:from>
      <xdr:col>7</xdr:col>
      <xdr:colOff>34926</xdr:colOff>
      <xdr:row>4269</xdr:row>
      <xdr:rowOff>3176</xdr:rowOff>
    </xdr:from>
    <xdr:to>
      <xdr:col>9</xdr:col>
      <xdr:colOff>91845</xdr:colOff>
      <xdr:row>4275</xdr:row>
      <xdr:rowOff>54279</xdr:rowOff>
    </xdr:to>
    <xdr:pic>
      <xdr:nvPicPr>
        <xdr:cNvPr id="92" name="Imagem 91">
          <a:extLst>
            <a:ext uri="{FF2B5EF4-FFF2-40B4-BE49-F238E27FC236}">
              <a16:creationId xmlns:a16="http://schemas.microsoft.com/office/drawing/2014/main" id="{00000000-0008-0000-1000-00005C000000}"/>
            </a:ext>
          </a:extLst>
        </xdr:cNvPr>
        <xdr:cNvPicPr>
          <a:picLocks/>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3606801" y="691261001"/>
          <a:ext cx="1847619" cy="1022653"/>
        </a:xfrm>
        <a:prstGeom prst="rect">
          <a:avLst/>
        </a:prstGeom>
      </xdr:spPr>
    </xdr:pic>
    <xdr:clientData/>
  </xdr:twoCellAnchor>
  <xdr:twoCellAnchor editAs="oneCell">
    <xdr:from>
      <xdr:col>7</xdr:col>
      <xdr:colOff>34926</xdr:colOff>
      <xdr:row>4280</xdr:row>
      <xdr:rowOff>1</xdr:rowOff>
    </xdr:from>
    <xdr:to>
      <xdr:col>9</xdr:col>
      <xdr:colOff>91845</xdr:colOff>
      <xdr:row>4286</xdr:row>
      <xdr:rowOff>51104</xdr:rowOff>
    </xdr:to>
    <xdr:pic>
      <xdr:nvPicPr>
        <xdr:cNvPr id="93" name="Imagem 92">
          <a:extLst>
            <a:ext uri="{FF2B5EF4-FFF2-40B4-BE49-F238E27FC236}">
              <a16:creationId xmlns:a16="http://schemas.microsoft.com/office/drawing/2014/main" id="{00000000-0008-0000-1000-00005D000000}"/>
            </a:ext>
          </a:extLst>
        </xdr:cNvPr>
        <xdr:cNvPicPr>
          <a:picLocks/>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3606801" y="693039001"/>
          <a:ext cx="1847619" cy="1022653"/>
        </a:xfrm>
        <a:prstGeom prst="rect">
          <a:avLst/>
        </a:prstGeom>
      </xdr:spPr>
    </xdr:pic>
    <xdr:clientData/>
  </xdr:twoCellAnchor>
  <xdr:twoCellAnchor editAs="oneCell">
    <xdr:from>
      <xdr:col>7</xdr:col>
      <xdr:colOff>34926</xdr:colOff>
      <xdr:row>4290</xdr:row>
      <xdr:rowOff>158751</xdr:rowOff>
    </xdr:from>
    <xdr:to>
      <xdr:col>9</xdr:col>
      <xdr:colOff>91845</xdr:colOff>
      <xdr:row>4297</xdr:row>
      <xdr:rowOff>47929</xdr:rowOff>
    </xdr:to>
    <xdr:pic>
      <xdr:nvPicPr>
        <xdr:cNvPr id="94" name="Imagem 93">
          <a:extLst>
            <a:ext uri="{FF2B5EF4-FFF2-40B4-BE49-F238E27FC236}">
              <a16:creationId xmlns:a16="http://schemas.microsoft.com/office/drawing/2014/main" id="{00000000-0008-0000-1000-00005E000000}"/>
            </a:ext>
          </a:extLst>
        </xdr:cNvPr>
        <xdr:cNvPicPr>
          <a:picLocks/>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3606801" y="694817001"/>
          <a:ext cx="1847619" cy="1022653"/>
        </a:xfrm>
        <a:prstGeom prst="rect">
          <a:avLst/>
        </a:prstGeom>
      </xdr:spPr>
    </xdr:pic>
    <xdr:clientData/>
  </xdr:twoCellAnchor>
  <xdr:twoCellAnchor editAs="oneCell">
    <xdr:from>
      <xdr:col>7</xdr:col>
      <xdr:colOff>34926</xdr:colOff>
      <xdr:row>4301</xdr:row>
      <xdr:rowOff>155576</xdr:rowOff>
    </xdr:from>
    <xdr:to>
      <xdr:col>9</xdr:col>
      <xdr:colOff>91845</xdr:colOff>
      <xdr:row>4308</xdr:row>
      <xdr:rowOff>44754</xdr:rowOff>
    </xdr:to>
    <xdr:pic>
      <xdr:nvPicPr>
        <xdr:cNvPr id="95" name="Imagem 94">
          <a:extLst>
            <a:ext uri="{FF2B5EF4-FFF2-40B4-BE49-F238E27FC236}">
              <a16:creationId xmlns:a16="http://schemas.microsoft.com/office/drawing/2014/main" id="{00000000-0008-0000-1000-00005F000000}"/>
            </a:ext>
          </a:extLst>
        </xdr:cNvPr>
        <xdr:cNvPicPr>
          <a:picLocks/>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3606801" y="696595001"/>
          <a:ext cx="1847619" cy="1022653"/>
        </a:xfrm>
        <a:prstGeom prst="rect">
          <a:avLst/>
        </a:prstGeom>
      </xdr:spPr>
    </xdr:pic>
    <xdr:clientData/>
  </xdr:twoCellAnchor>
  <xdr:twoCellAnchor editAs="oneCell">
    <xdr:from>
      <xdr:col>7</xdr:col>
      <xdr:colOff>34926</xdr:colOff>
      <xdr:row>4313</xdr:row>
      <xdr:rowOff>3176</xdr:rowOff>
    </xdr:from>
    <xdr:to>
      <xdr:col>9</xdr:col>
      <xdr:colOff>91845</xdr:colOff>
      <xdr:row>4319</xdr:row>
      <xdr:rowOff>54279</xdr:rowOff>
    </xdr:to>
    <xdr:pic>
      <xdr:nvPicPr>
        <xdr:cNvPr id="96" name="Imagem 95">
          <a:extLst>
            <a:ext uri="{FF2B5EF4-FFF2-40B4-BE49-F238E27FC236}">
              <a16:creationId xmlns:a16="http://schemas.microsoft.com/office/drawing/2014/main" id="{00000000-0008-0000-1000-000060000000}"/>
            </a:ext>
          </a:extLst>
        </xdr:cNvPr>
        <xdr:cNvPicPr>
          <a:picLocks/>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3606801" y="698385701"/>
          <a:ext cx="1847619" cy="1022653"/>
        </a:xfrm>
        <a:prstGeom prst="rect">
          <a:avLst/>
        </a:prstGeom>
      </xdr:spPr>
    </xdr:pic>
    <xdr:clientData/>
  </xdr:twoCellAnchor>
  <xdr:twoCellAnchor editAs="oneCell">
    <xdr:from>
      <xdr:col>7</xdr:col>
      <xdr:colOff>34926</xdr:colOff>
      <xdr:row>4324</xdr:row>
      <xdr:rowOff>1</xdr:rowOff>
    </xdr:from>
    <xdr:to>
      <xdr:col>9</xdr:col>
      <xdr:colOff>91845</xdr:colOff>
      <xdr:row>4330</xdr:row>
      <xdr:rowOff>51104</xdr:rowOff>
    </xdr:to>
    <xdr:pic>
      <xdr:nvPicPr>
        <xdr:cNvPr id="97" name="Imagem 96">
          <a:extLst>
            <a:ext uri="{FF2B5EF4-FFF2-40B4-BE49-F238E27FC236}">
              <a16:creationId xmlns:a16="http://schemas.microsoft.com/office/drawing/2014/main" id="{00000000-0008-0000-1000-000061000000}"/>
            </a:ext>
          </a:extLst>
        </xdr:cNvPr>
        <xdr:cNvPicPr>
          <a:picLocks/>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3606801" y="700163701"/>
          <a:ext cx="1847619" cy="1022653"/>
        </a:xfrm>
        <a:prstGeom prst="rect">
          <a:avLst/>
        </a:prstGeom>
      </xdr:spPr>
    </xdr:pic>
    <xdr:clientData/>
  </xdr:twoCellAnchor>
  <xdr:twoCellAnchor editAs="oneCell">
    <xdr:from>
      <xdr:col>7</xdr:col>
      <xdr:colOff>34926</xdr:colOff>
      <xdr:row>4337</xdr:row>
      <xdr:rowOff>3176</xdr:rowOff>
    </xdr:from>
    <xdr:to>
      <xdr:col>9</xdr:col>
      <xdr:colOff>91845</xdr:colOff>
      <xdr:row>4343</xdr:row>
      <xdr:rowOff>54279</xdr:rowOff>
    </xdr:to>
    <xdr:pic>
      <xdr:nvPicPr>
        <xdr:cNvPr id="98" name="Imagem 97">
          <a:extLst>
            <a:ext uri="{FF2B5EF4-FFF2-40B4-BE49-F238E27FC236}">
              <a16:creationId xmlns:a16="http://schemas.microsoft.com/office/drawing/2014/main" id="{00000000-0008-0000-1000-000062000000}"/>
            </a:ext>
          </a:extLst>
        </xdr:cNvPr>
        <xdr:cNvPicPr>
          <a:picLocks/>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606801" y="702271901"/>
          <a:ext cx="1847619" cy="1022653"/>
        </a:xfrm>
        <a:prstGeom prst="rect">
          <a:avLst/>
        </a:prstGeom>
      </xdr:spPr>
    </xdr:pic>
    <xdr:clientData/>
  </xdr:twoCellAnchor>
  <xdr:twoCellAnchor editAs="oneCell">
    <xdr:from>
      <xdr:col>7</xdr:col>
      <xdr:colOff>34926</xdr:colOff>
      <xdr:row>4348</xdr:row>
      <xdr:rowOff>1</xdr:rowOff>
    </xdr:from>
    <xdr:to>
      <xdr:col>9</xdr:col>
      <xdr:colOff>91845</xdr:colOff>
      <xdr:row>4354</xdr:row>
      <xdr:rowOff>51104</xdr:rowOff>
    </xdr:to>
    <xdr:pic>
      <xdr:nvPicPr>
        <xdr:cNvPr id="99" name="Imagem 98">
          <a:extLst>
            <a:ext uri="{FF2B5EF4-FFF2-40B4-BE49-F238E27FC236}">
              <a16:creationId xmlns:a16="http://schemas.microsoft.com/office/drawing/2014/main" id="{00000000-0008-0000-1000-000063000000}"/>
            </a:ext>
          </a:extLst>
        </xdr:cNvPr>
        <xdr:cNvPicPr>
          <a:picLocks/>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3606801" y="704049901"/>
          <a:ext cx="1847619" cy="1022653"/>
        </a:xfrm>
        <a:prstGeom prst="rect">
          <a:avLst/>
        </a:prstGeom>
      </xdr:spPr>
    </xdr:pic>
    <xdr:clientData/>
  </xdr:twoCellAnchor>
  <xdr:twoCellAnchor editAs="oneCell">
    <xdr:from>
      <xdr:col>7</xdr:col>
      <xdr:colOff>34926</xdr:colOff>
      <xdr:row>4358</xdr:row>
      <xdr:rowOff>158751</xdr:rowOff>
    </xdr:from>
    <xdr:to>
      <xdr:col>9</xdr:col>
      <xdr:colOff>91845</xdr:colOff>
      <xdr:row>4365</xdr:row>
      <xdr:rowOff>47929</xdr:rowOff>
    </xdr:to>
    <xdr:pic>
      <xdr:nvPicPr>
        <xdr:cNvPr id="100" name="Imagem 99">
          <a:extLst>
            <a:ext uri="{FF2B5EF4-FFF2-40B4-BE49-F238E27FC236}">
              <a16:creationId xmlns:a16="http://schemas.microsoft.com/office/drawing/2014/main" id="{00000000-0008-0000-1000-000064000000}"/>
            </a:ext>
          </a:extLst>
        </xdr:cNvPr>
        <xdr:cNvPicPr>
          <a:picLocks/>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3606801" y="705827901"/>
          <a:ext cx="1847619" cy="1022653"/>
        </a:xfrm>
        <a:prstGeom prst="rect">
          <a:avLst/>
        </a:prstGeom>
      </xdr:spPr>
    </xdr:pic>
    <xdr:clientData/>
  </xdr:twoCellAnchor>
  <xdr:twoCellAnchor editAs="oneCell">
    <xdr:from>
      <xdr:col>7</xdr:col>
      <xdr:colOff>34926</xdr:colOff>
      <xdr:row>4370</xdr:row>
      <xdr:rowOff>6351</xdr:rowOff>
    </xdr:from>
    <xdr:to>
      <xdr:col>9</xdr:col>
      <xdr:colOff>91845</xdr:colOff>
      <xdr:row>4376</xdr:row>
      <xdr:rowOff>57454</xdr:rowOff>
    </xdr:to>
    <xdr:pic>
      <xdr:nvPicPr>
        <xdr:cNvPr id="101" name="Imagem 100">
          <a:extLst>
            <a:ext uri="{FF2B5EF4-FFF2-40B4-BE49-F238E27FC236}">
              <a16:creationId xmlns:a16="http://schemas.microsoft.com/office/drawing/2014/main" id="{00000000-0008-0000-1000-000065000000}"/>
            </a:ext>
          </a:extLst>
        </xdr:cNvPr>
        <xdr:cNvPicPr>
          <a:picLocks/>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3606801" y="707618601"/>
          <a:ext cx="1847619" cy="1022653"/>
        </a:xfrm>
        <a:prstGeom prst="rect">
          <a:avLst/>
        </a:prstGeom>
      </xdr:spPr>
    </xdr:pic>
    <xdr:clientData/>
  </xdr:twoCellAnchor>
  <xdr:twoCellAnchor editAs="oneCell">
    <xdr:from>
      <xdr:col>7</xdr:col>
      <xdr:colOff>34926</xdr:colOff>
      <xdr:row>4381</xdr:row>
      <xdr:rowOff>3176</xdr:rowOff>
    </xdr:from>
    <xdr:to>
      <xdr:col>9</xdr:col>
      <xdr:colOff>91845</xdr:colOff>
      <xdr:row>4387</xdr:row>
      <xdr:rowOff>54279</xdr:rowOff>
    </xdr:to>
    <xdr:pic>
      <xdr:nvPicPr>
        <xdr:cNvPr id="102" name="Imagem 101">
          <a:extLst>
            <a:ext uri="{FF2B5EF4-FFF2-40B4-BE49-F238E27FC236}">
              <a16:creationId xmlns:a16="http://schemas.microsoft.com/office/drawing/2014/main" id="{00000000-0008-0000-1000-000066000000}"/>
            </a:ext>
          </a:extLst>
        </xdr:cNvPr>
        <xdr:cNvPicPr>
          <a:picLocks/>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3606801" y="709396601"/>
          <a:ext cx="1847619" cy="1022653"/>
        </a:xfrm>
        <a:prstGeom prst="rect">
          <a:avLst/>
        </a:prstGeom>
      </xdr:spPr>
    </xdr:pic>
    <xdr:clientData/>
  </xdr:twoCellAnchor>
  <xdr:twoCellAnchor editAs="oneCell">
    <xdr:from>
      <xdr:col>7</xdr:col>
      <xdr:colOff>34926</xdr:colOff>
      <xdr:row>4392</xdr:row>
      <xdr:rowOff>1</xdr:rowOff>
    </xdr:from>
    <xdr:to>
      <xdr:col>9</xdr:col>
      <xdr:colOff>91845</xdr:colOff>
      <xdr:row>4398</xdr:row>
      <xdr:rowOff>51104</xdr:rowOff>
    </xdr:to>
    <xdr:pic>
      <xdr:nvPicPr>
        <xdr:cNvPr id="103" name="Imagem 102">
          <a:extLst>
            <a:ext uri="{FF2B5EF4-FFF2-40B4-BE49-F238E27FC236}">
              <a16:creationId xmlns:a16="http://schemas.microsoft.com/office/drawing/2014/main" id="{00000000-0008-0000-1000-000067000000}"/>
            </a:ext>
          </a:extLst>
        </xdr:cNvPr>
        <xdr:cNvPicPr>
          <a:picLocks/>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3606801" y="711174601"/>
          <a:ext cx="1847619" cy="1022653"/>
        </a:xfrm>
        <a:prstGeom prst="rect">
          <a:avLst/>
        </a:prstGeom>
      </xdr:spPr>
    </xdr:pic>
    <xdr:clientData/>
  </xdr:twoCellAnchor>
  <xdr:twoCellAnchor editAs="oneCell">
    <xdr:from>
      <xdr:col>7</xdr:col>
      <xdr:colOff>34926</xdr:colOff>
      <xdr:row>4402</xdr:row>
      <xdr:rowOff>158751</xdr:rowOff>
    </xdr:from>
    <xdr:to>
      <xdr:col>9</xdr:col>
      <xdr:colOff>91845</xdr:colOff>
      <xdr:row>4409</xdr:row>
      <xdr:rowOff>47929</xdr:rowOff>
    </xdr:to>
    <xdr:pic>
      <xdr:nvPicPr>
        <xdr:cNvPr id="104" name="Imagem 103">
          <a:extLst>
            <a:ext uri="{FF2B5EF4-FFF2-40B4-BE49-F238E27FC236}">
              <a16:creationId xmlns:a16="http://schemas.microsoft.com/office/drawing/2014/main" id="{00000000-0008-0000-1000-000068000000}"/>
            </a:ext>
          </a:extLst>
        </xdr:cNvPr>
        <xdr:cNvPicPr>
          <a:picLocks/>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3606801" y="712952601"/>
          <a:ext cx="1847619" cy="1022653"/>
        </a:xfrm>
        <a:prstGeom prst="rect">
          <a:avLst/>
        </a:prstGeom>
      </xdr:spPr>
    </xdr:pic>
    <xdr:clientData/>
  </xdr:twoCellAnchor>
  <xdr:twoCellAnchor editAs="oneCell">
    <xdr:from>
      <xdr:col>7</xdr:col>
      <xdr:colOff>34926</xdr:colOff>
      <xdr:row>4413</xdr:row>
      <xdr:rowOff>155576</xdr:rowOff>
    </xdr:from>
    <xdr:to>
      <xdr:col>9</xdr:col>
      <xdr:colOff>91845</xdr:colOff>
      <xdr:row>4420</xdr:row>
      <xdr:rowOff>44754</xdr:rowOff>
    </xdr:to>
    <xdr:pic>
      <xdr:nvPicPr>
        <xdr:cNvPr id="105" name="Imagem 104">
          <a:extLst>
            <a:ext uri="{FF2B5EF4-FFF2-40B4-BE49-F238E27FC236}">
              <a16:creationId xmlns:a16="http://schemas.microsoft.com/office/drawing/2014/main" id="{00000000-0008-0000-1000-000069000000}"/>
            </a:ext>
          </a:extLst>
        </xdr:cNvPr>
        <xdr:cNvPicPr>
          <a:picLocks/>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606801" y="714730601"/>
          <a:ext cx="1847619" cy="1022653"/>
        </a:xfrm>
        <a:prstGeom prst="rect">
          <a:avLst/>
        </a:prstGeom>
      </xdr:spPr>
    </xdr:pic>
    <xdr:clientData/>
  </xdr:twoCellAnchor>
  <xdr:twoCellAnchor editAs="oneCell">
    <xdr:from>
      <xdr:col>7</xdr:col>
      <xdr:colOff>34926</xdr:colOff>
      <xdr:row>4425</xdr:row>
      <xdr:rowOff>3176</xdr:rowOff>
    </xdr:from>
    <xdr:to>
      <xdr:col>9</xdr:col>
      <xdr:colOff>91845</xdr:colOff>
      <xdr:row>4431</xdr:row>
      <xdr:rowOff>54279</xdr:rowOff>
    </xdr:to>
    <xdr:pic>
      <xdr:nvPicPr>
        <xdr:cNvPr id="106" name="Imagem 105">
          <a:extLst>
            <a:ext uri="{FF2B5EF4-FFF2-40B4-BE49-F238E27FC236}">
              <a16:creationId xmlns:a16="http://schemas.microsoft.com/office/drawing/2014/main" id="{00000000-0008-0000-1000-00006A000000}"/>
            </a:ext>
          </a:extLst>
        </xdr:cNvPr>
        <xdr:cNvPicPr>
          <a:picLocks/>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3606801" y="716521301"/>
          <a:ext cx="1847619" cy="1022653"/>
        </a:xfrm>
        <a:prstGeom prst="rect">
          <a:avLst/>
        </a:prstGeom>
      </xdr:spPr>
    </xdr:pic>
    <xdr:clientData/>
  </xdr:twoCellAnchor>
  <xdr:twoCellAnchor editAs="oneCell">
    <xdr:from>
      <xdr:col>7</xdr:col>
      <xdr:colOff>34926</xdr:colOff>
      <xdr:row>4436</xdr:row>
      <xdr:rowOff>1</xdr:rowOff>
    </xdr:from>
    <xdr:to>
      <xdr:col>9</xdr:col>
      <xdr:colOff>91845</xdr:colOff>
      <xdr:row>4442</xdr:row>
      <xdr:rowOff>51104</xdr:rowOff>
    </xdr:to>
    <xdr:pic>
      <xdr:nvPicPr>
        <xdr:cNvPr id="107" name="Imagem 106">
          <a:extLst>
            <a:ext uri="{FF2B5EF4-FFF2-40B4-BE49-F238E27FC236}">
              <a16:creationId xmlns:a16="http://schemas.microsoft.com/office/drawing/2014/main" id="{00000000-0008-0000-1000-00006B000000}"/>
            </a:ext>
          </a:extLst>
        </xdr:cNvPr>
        <xdr:cNvPicPr>
          <a:picLocks/>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3606801" y="718299301"/>
          <a:ext cx="1847619" cy="1022653"/>
        </a:xfrm>
        <a:prstGeom prst="rect">
          <a:avLst/>
        </a:prstGeom>
      </xdr:spPr>
    </xdr:pic>
    <xdr:clientData/>
  </xdr:twoCellAnchor>
  <xdr:twoCellAnchor editAs="oneCell">
    <xdr:from>
      <xdr:col>7</xdr:col>
      <xdr:colOff>34926</xdr:colOff>
      <xdr:row>4446</xdr:row>
      <xdr:rowOff>158751</xdr:rowOff>
    </xdr:from>
    <xdr:to>
      <xdr:col>9</xdr:col>
      <xdr:colOff>91845</xdr:colOff>
      <xdr:row>4453</xdr:row>
      <xdr:rowOff>47929</xdr:rowOff>
    </xdr:to>
    <xdr:pic>
      <xdr:nvPicPr>
        <xdr:cNvPr id="108" name="Imagem 107">
          <a:extLst>
            <a:ext uri="{FF2B5EF4-FFF2-40B4-BE49-F238E27FC236}">
              <a16:creationId xmlns:a16="http://schemas.microsoft.com/office/drawing/2014/main" id="{00000000-0008-0000-1000-00006C000000}"/>
            </a:ext>
          </a:extLst>
        </xdr:cNvPr>
        <xdr:cNvPicPr>
          <a:picLocks/>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3606801" y="720077301"/>
          <a:ext cx="1847619" cy="1022653"/>
        </a:xfrm>
        <a:prstGeom prst="rect">
          <a:avLst/>
        </a:prstGeom>
      </xdr:spPr>
    </xdr:pic>
    <xdr:clientData/>
  </xdr:twoCellAnchor>
  <xdr:twoCellAnchor editAs="oneCell">
    <xdr:from>
      <xdr:col>7</xdr:col>
      <xdr:colOff>34926</xdr:colOff>
      <xdr:row>4460</xdr:row>
      <xdr:rowOff>3176</xdr:rowOff>
    </xdr:from>
    <xdr:to>
      <xdr:col>9</xdr:col>
      <xdr:colOff>91845</xdr:colOff>
      <xdr:row>4466</xdr:row>
      <xdr:rowOff>54279</xdr:rowOff>
    </xdr:to>
    <xdr:pic>
      <xdr:nvPicPr>
        <xdr:cNvPr id="109" name="Imagem 108">
          <a:extLst>
            <a:ext uri="{FF2B5EF4-FFF2-40B4-BE49-F238E27FC236}">
              <a16:creationId xmlns:a16="http://schemas.microsoft.com/office/drawing/2014/main" id="{00000000-0008-0000-1000-00006D000000}"/>
            </a:ext>
          </a:extLst>
        </xdr:cNvPr>
        <xdr:cNvPicPr>
          <a:picLocks/>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3606801" y="722350601"/>
          <a:ext cx="1847619" cy="1022653"/>
        </a:xfrm>
        <a:prstGeom prst="rect">
          <a:avLst/>
        </a:prstGeom>
      </xdr:spPr>
    </xdr:pic>
    <xdr:clientData/>
  </xdr:twoCellAnchor>
  <xdr:twoCellAnchor editAs="oneCell">
    <xdr:from>
      <xdr:col>7</xdr:col>
      <xdr:colOff>34926</xdr:colOff>
      <xdr:row>4471</xdr:row>
      <xdr:rowOff>1</xdr:rowOff>
    </xdr:from>
    <xdr:to>
      <xdr:col>9</xdr:col>
      <xdr:colOff>91845</xdr:colOff>
      <xdr:row>4477</xdr:row>
      <xdr:rowOff>51104</xdr:rowOff>
    </xdr:to>
    <xdr:pic>
      <xdr:nvPicPr>
        <xdr:cNvPr id="110" name="Imagem 109">
          <a:extLst>
            <a:ext uri="{FF2B5EF4-FFF2-40B4-BE49-F238E27FC236}">
              <a16:creationId xmlns:a16="http://schemas.microsoft.com/office/drawing/2014/main" id="{00000000-0008-0000-1000-00006E000000}"/>
            </a:ext>
          </a:extLst>
        </xdr:cNvPr>
        <xdr:cNvPicPr>
          <a:picLocks/>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3606801" y="724128601"/>
          <a:ext cx="1847619" cy="1022653"/>
        </a:xfrm>
        <a:prstGeom prst="rect">
          <a:avLst/>
        </a:prstGeom>
      </xdr:spPr>
    </xdr:pic>
    <xdr:clientData/>
  </xdr:twoCellAnchor>
  <xdr:twoCellAnchor editAs="oneCell">
    <xdr:from>
      <xdr:col>7</xdr:col>
      <xdr:colOff>34926</xdr:colOff>
      <xdr:row>4481</xdr:row>
      <xdr:rowOff>158751</xdr:rowOff>
    </xdr:from>
    <xdr:to>
      <xdr:col>9</xdr:col>
      <xdr:colOff>91845</xdr:colOff>
      <xdr:row>4488</xdr:row>
      <xdr:rowOff>47929</xdr:rowOff>
    </xdr:to>
    <xdr:pic>
      <xdr:nvPicPr>
        <xdr:cNvPr id="111" name="Imagem 110">
          <a:extLst>
            <a:ext uri="{FF2B5EF4-FFF2-40B4-BE49-F238E27FC236}">
              <a16:creationId xmlns:a16="http://schemas.microsoft.com/office/drawing/2014/main" id="{00000000-0008-0000-1000-00006F000000}"/>
            </a:ext>
          </a:extLst>
        </xdr:cNvPr>
        <xdr:cNvPicPr>
          <a:picLocks/>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3606801" y="725906601"/>
          <a:ext cx="1847619" cy="1022653"/>
        </a:xfrm>
        <a:prstGeom prst="rect">
          <a:avLst/>
        </a:prstGeom>
      </xdr:spPr>
    </xdr:pic>
    <xdr:clientData/>
  </xdr:twoCellAnchor>
  <xdr:twoCellAnchor editAs="oneCell">
    <xdr:from>
      <xdr:col>7</xdr:col>
      <xdr:colOff>34926</xdr:colOff>
      <xdr:row>4492</xdr:row>
      <xdr:rowOff>155576</xdr:rowOff>
    </xdr:from>
    <xdr:to>
      <xdr:col>9</xdr:col>
      <xdr:colOff>91845</xdr:colOff>
      <xdr:row>4499</xdr:row>
      <xdr:rowOff>44754</xdr:rowOff>
    </xdr:to>
    <xdr:pic>
      <xdr:nvPicPr>
        <xdr:cNvPr id="112" name="Imagem 111">
          <a:extLst>
            <a:ext uri="{FF2B5EF4-FFF2-40B4-BE49-F238E27FC236}">
              <a16:creationId xmlns:a16="http://schemas.microsoft.com/office/drawing/2014/main" id="{00000000-0008-0000-1000-000070000000}"/>
            </a:ext>
          </a:extLst>
        </xdr:cNvPr>
        <xdr:cNvPicPr>
          <a:picLocks/>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3606801" y="727684601"/>
          <a:ext cx="1847619" cy="1022653"/>
        </a:xfrm>
        <a:prstGeom prst="rect">
          <a:avLst/>
        </a:prstGeom>
      </xdr:spPr>
    </xdr:pic>
    <xdr:clientData/>
  </xdr:twoCellAnchor>
  <xdr:twoCellAnchor editAs="oneCell">
    <xdr:from>
      <xdr:col>7</xdr:col>
      <xdr:colOff>34926</xdr:colOff>
      <xdr:row>4504</xdr:row>
      <xdr:rowOff>3176</xdr:rowOff>
    </xdr:from>
    <xdr:to>
      <xdr:col>9</xdr:col>
      <xdr:colOff>91845</xdr:colOff>
      <xdr:row>4510</xdr:row>
      <xdr:rowOff>54279</xdr:rowOff>
    </xdr:to>
    <xdr:pic>
      <xdr:nvPicPr>
        <xdr:cNvPr id="113" name="Imagem 112">
          <a:extLst>
            <a:ext uri="{FF2B5EF4-FFF2-40B4-BE49-F238E27FC236}">
              <a16:creationId xmlns:a16="http://schemas.microsoft.com/office/drawing/2014/main" id="{00000000-0008-0000-1000-000071000000}"/>
            </a:ext>
          </a:extLst>
        </xdr:cNvPr>
        <xdr:cNvPicPr>
          <a:picLocks/>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3606801" y="729475301"/>
          <a:ext cx="1847619" cy="1022653"/>
        </a:xfrm>
        <a:prstGeom prst="rect">
          <a:avLst/>
        </a:prstGeom>
      </xdr:spPr>
    </xdr:pic>
    <xdr:clientData/>
  </xdr:twoCellAnchor>
  <xdr:twoCellAnchor editAs="oneCell">
    <xdr:from>
      <xdr:col>7</xdr:col>
      <xdr:colOff>34926</xdr:colOff>
      <xdr:row>4515</xdr:row>
      <xdr:rowOff>1</xdr:rowOff>
    </xdr:from>
    <xdr:to>
      <xdr:col>9</xdr:col>
      <xdr:colOff>91845</xdr:colOff>
      <xdr:row>4521</xdr:row>
      <xdr:rowOff>51104</xdr:rowOff>
    </xdr:to>
    <xdr:pic>
      <xdr:nvPicPr>
        <xdr:cNvPr id="114" name="Imagem 113">
          <a:extLst>
            <a:ext uri="{FF2B5EF4-FFF2-40B4-BE49-F238E27FC236}">
              <a16:creationId xmlns:a16="http://schemas.microsoft.com/office/drawing/2014/main" id="{00000000-0008-0000-1000-000072000000}"/>
            </a:ext>
          </a:extLst>
        </xdr:cNvPr>
        <xdr:cNvPicPr>
          <a:picLocks/>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3606801" y="731253301"/>
          <a:ext cx="1847619" cy="1022653"/>
        </a:xfrm>
        <a:prstGeom prst="rect">
          <a:avLst/>
        </a:prstGeom>
      </xdr:spPr>
    </xdr:pic>
    <xdr:clientData/>
  </xdr:twoCellAnchor>
  <xdr:twoCellAnchor editAs="oneCell">
    <xdr:from>
      <xdr:col>7</xdr:col>
      <xdr:colOff>34926</xdr:colOff>
      <xdr:row>4525</xdr:row>
      <xdr:rowOff>158751</xdr:rowOff>
    </xdr:from>
    <xdr:to>
      <xdr:col>9</xdr:col>
      <xdr:colOff>91845</xdr:colOff>
      <xdr:row>4532</xdr:row>
      <xdr:rowOff>47929</xdr:rowOff>
    </xdr:to>
    <xdr:pic>
      <xdr:nvPicPr>
        <xdr:cNvPr id="115" name="Imagem 114">
          <a:extLst>
            <a:ext uri="{FF2B5EF4-FFF2-40B4-BE49-F238E27FC236}">
              <a16:creationId xmlns:a16="http://schemas.microsoft.com/office/drawing/2014/main" id="{00000000-0008-0000-1000-000073000000}"/>
            </a:ext>
          </a:extLst>
        </xdr:cNvPr>
        <xdr:cNvPicPr>
          <a:picLocks/>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3606801" y="733031301"/>
          <a:ext cx="1847619" cy="1022653"/>
        </a:xfrm>
        <a:prstGeom prst="rect">
          <a:avLst/>
        </a:prstGeom>
      </xdr:spPr>
    </xdr:pic>
    <xdr:clientData/>
  </xdr:twoCellAnchor>
  <xdr:twoCellAnchor editAs="oneCell">
    <xdr:from>
      <xdr:col>7</xdr:col>
      <xdr:colOff>34926</xdr:colOff>
      <xdr:row>4537</xdr:row>
      <xdr:rowOff>6351</xdr:rowOff>
    </xdr:from>
    <xdr:to>
      <xdr:col>9</xdr:col>
      <xdr:colOff>91845</xdr:colOff>
      <xdr:row>4543</xdr:row>
      <xdr:rowOff>57454</xdr:rowOff>
    </xdr:to>
    <xdr:pic>
      <xdr:nvPicPr>
        <xdr:cNvPr id="116" name="Imagem 115">
          <a:extLst>
            <a:ext uri="{FF2B5EF4-FFF2-40B4-BE49-F238E27FC236}">
              <a16:creationId xmlns:a16="http://schemas.microsoft.com/office/drawing/2014/main" id="{00000000-0008-0000-1000-000074000000}"/>
            </a:ext>
          </a:extLst>
        </xdr:cNvPr>
        <xdr:cNvPicPr>
          <a:picLocks/>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606801" y="734822001"/>
          <a:ext cx="1847619" cy="1022653"/>
        </a:xfrm>
        <a:prstGeom prst="rect">
          <a:avLst/>
        </a:prstGeom>
      </xdr:spPr>
    </xdr:pic>
    <xdr:clientData/>
  </xdr:twoCellAnchor>
  <xdr:twoCellAnchor editAs="oneCell">
    <xdr:from>
      <xdr:col>7</xdr:col>
      <xdr:colOff>34926</xdr:colOff>
      <xdr:row>4548</xdr:row>
      <xdr:rowOff>3176</xdr:rowOff>
    </xdr:from>
    <xdr:to>
      <xdr:col>9</xdr:col>
      <xdr:colOff>91845</xdr:colOff>
      <xdr:row>4554</xdr:row>
      <xdr:rowOff>54279</xdr:rowOff>
    </xdr:to>
    <xdr:pic>
      <xdr:nvPicPr>
        <xdr:cNvPr id="117" name="Imagem 116">
          <a:extLst>
            <a:ext uri="{FF2B5EF4-FFF2-40B4-BE49-F238E27FC236}">
              <a16:creationId xmlns:a16="http://schemas.microsoft.com/office/drawing/2014/main" id="{00000000-0008-0000-1000-000075000000}"/>
            </a:ext>
          </a:extLst>
        </xdr:cNvPr>
        <xdr:cNvPicPr>
          <a:picLocks/>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606801" y="736600001"/>
          <a:ext cx="1847619" cy="1022653"/>
        </a:xfrm>
        <a:prstGeom prst="rect">
          <a:avLst/>
        </a:prstGeom>
      </xdr:spPr>
    </xdr:pic>
    <xdr:clientData/>
  </xdr:twoCellAnchor>
  <xdr:twoCellAnchor editAs="oneCell">
    <xdr:from>
      <xdr:col>7</xdr:col>
      <xdr:colOff>34926</xdr:colOff>
      <xdr:row>4559</xdr:row>
      <xdr:rowOff>1</xdr:rowOff>
    </xdr:from>
    <xdr:to>
      <xdr:col>9</xdr:col>
      <xdr:colOff>91845</xdr:colOff>
      <xdr:row>4565</xdr:row>
      <xdr:rowOff>51104</xdr:rowOff>
    </xdr:to>
    <xdr:pic>
      <xdr:nvPicPr>
        <xdr:cNvPr id="118" name="Imagem 117">
          <a:extLst>
            <a:ext uri="{FF2B5EF4-FFF2-40B4-BE49-F238E27FC236}">
              <a16:creationId xmlns:a16="http://schemas.microsoft.com/office/drawing/2014/main" id="{00000000-0008-0000-1000-000076000000}"/>
            </a:ext>
          </a:extLst>
        </xdr:cNvPr>
        <xdr:cNvPicPr>
          <a:picLocks/>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606801" y="738378001"/>
          <a:ext cx="1847619" cy="1022653"/>
        </a:xfrm>
        <a:prstGeom prst="rect">
          <a:avLst/>
        </a:prstGeom>
      </xdr:spPr>
    </xdr:pic>
    <xdr:clientData/>
  </xdr:twoCellAnchor>
  <xdr:twoCellAnchor editAs="oneCell">
    <xdr:from>
      <xdr:col>7</xdr:col>
      <xdr:colOff>34926</xdr:colOff>
      <xdr:row>4569</xdr:row>
      <xdr:rowOff>158751</xdr:rowOff>
    </xdr:from>
    <xdr:to>
      <xdr:col>9</xdr:col>
      <xdr:colOff>91845</xdr:colOff>
      <xdr:row>4576</xdr:row>
      <xdr:rowOff>47929</xdr:rowOff>
    </xdr:to>
    <xdr:pic>
      <xdr:nvPicPr>
        <xdr:cNvPr id="119" name="Imagem 118">
          <a:extLst>
            <a:ext uri="{FF2B5EF4-FFF2-40B4-BE49-F238E27FC236}">
              <a16:creationId xmlns:a16="http://schemas.microsoft.com/office/drawing/2014/main" id="{00000000-0008-0000-1000-000077000000}"/>
            </a:ext>
          </a:extLst>
        </xdr:cNvPr>
        <xdr:cNvPicPr>
          <a:picLocks/>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3606801" y="740156001"/>
          <a:ext cx="1847619" cy="1022653"/>
        </a:xfrm>
        <a:prstGeom prst="rect">
          <a:avLst/>
        </a:prstGeom>
      </xdr:spPr>
    </xdr:pic>
    <xdr:clientData/>
  </xdr:twoCellAnchor>
  <xdr:twoCellAnchor editAs="oneCell">
    <xdr:from>
      <xdr:col>0</xdr:col>
      <xdr:colOff>47626</xdr:colOff>
      <xdr:row>0</xdr:row>
      <xdr:rowOff>0</xdr:rowOff>
    </xdr:from>
    <xdr:to>
      <xdr:col>3</xdr:col>
      <xdr:colOff>657225</xdr:colOff>
      <xdr:row>3</xdr:row>
      <xdr:rowOff>76381</xdr:rowOff>
    </xdr:to>
    <xdr:pic>
      <xdr:nvPicPr>
        <xdr:cNvPr id="120" name="Imagem 119">
          <a:extLst>
            <a:ext uri="{FF2B5EF4-FFF2-40B4-BE49-F238E27FC236}">
              <a16:creationId xmlns:a16="http://schemas.microsoft.com/office/drawing/2014/main" id="{00000000-0008-0000-1000-000078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47626" y="0"/>
          <a:ext cx="1676399" cy="619306"/>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B1:F18"/>
  <sheetViews>
    <sheetView showGridLines="0" zoomScale="110" zoomScaleNormal="110" workbookViewId="0">
      <selection activeCell="G26" sqref="G26"/>
    </sheetView>
  </sheetViews>
  <sheetFormatPr defaultRowHeight="15" x14ac:dyDescent="0.25"/>
  <cols>
    <col min="1" max="1" width="4.85546875" customWidth="1"/>
    <col min="2" max="2" width="29.5703125" customWidth="1"/>
    <col min="3" max="3" width="10" bestFit="1" customWidth="1"/>
    <col min="4" max="5" width="8.85546875" bestFit="1" customWidth="1"/>
  </cols>
  <sheetData>
    <row r="1" spans="2:6" ht="15.75" thickBot="1" x14ac:dyDescent="0.3"/>
    <row r="2" spans="2:6" ht="16.5" thickTop="1" thickBot="1" x14ac:dyDescent="0.3">
      <c r="B2" s="5" t="s">
        <v>23</v>
      </c>
      <c r="C2" s="6" t="s">
        <v>18</v>
      </c>
      <c r="D2" s="6" t="s">
        <v>19</v>
      </c>
      <c r="E2" s="6" t="s">
        <v>20</v>
      </c>
      <c r="F2" s="6" t="s">
        <v>17</v>
      </c>
    </row>
    <row r="3" spans="2:6" ht="15.75" thickBot="1" x14ac:dyDescent="0.3">
      <c r="B3" s="7" t="s">
        <v>15</v>
      </c>
      <c r="C3" s="8">
        <v>7.0900000000000005E-2</v>
      </c>
      <c r="D3" s="8">
        <v>9.8000000000000004E-2</v>
      </c>
      <c r="E3" s="8">
        <v>0.78300000000000003</v>
      </c>
      <c r="F3" s="7" t="s">
        <v>24</v>
      </c>
    </row>
    <row r="4" spans="2:6" ht="15.75" thickBot="1" x14ac:dyDescent="0.3">
      <c r="B4" s="7" t="s">
        <v>16</v>
      </c>
      <c r="C4" s="8">
        <v>2.6899999999999998E-4</v>
      </c>
      <c r="D4" s="8">
        <v>4.3600000000000003E-4</v>
      </c>
      <c r="E4" s="8">
        <v>3.6400000000000001E-4</v>
      </c>
      <c r="F4" s="7" t="s">
        <v>25</v>
      </c>
    </row>
    <row r="5" spans="2:6" ht="15.75" thickBot="1" x14ac:dyDescent="0.3">
      <c r="B5" s="7" t="s">
        <v>26</v>
      </c>
      <c r="C5" s="8">
        <v>3.1399999999999998E-5</v>
      </c>
      <c r="D5" s="8">
        <v>6.9499999999999995E-5</v>
      </c>
      <c r="E5" s="8">
        <v>6.2299999999999996E-5</v>
      </c>
      <c r="F5" s="7" t="s">
        <v>27</v>
      </c>
    </row>
    <row r="6" spans="2:6" ht="15.75" customHeight="1" thickBot="1" x14ac:dyDescent="0.3">
      <c r="B6" s="7" t="s">
        <v>86</v>
      </c>
      <c r="C6" s="8">
        <v>5.8400000000000001E-2</v>
      </c>
      <c r="D6" s="8">
        <v>0.11700000000000001</v>
      </c>
      <c r="E6" s="8">
        <v>5.7799999999999997E-2</v>
      </c>
      <c r="F6" s="7" t="s">
        <v>29</v>
      </c>
    </row>
    <row r="7" spans="2:6" ht="15.75" thickBot="1" x14ac:dyDescent="0.3">
      <c r="B7" s="7" t="s">
        <v>21</v>
      </c>
      <c r="C7" s="8">
        <v>1.6199999999999999E-2</v>
      </c>
      <c r="D7" s="8">
        <v>4.3999999999999997E-2</v>
      </c>
      <c r="E7" s="8">
        <v>4.0399999999999998E-2</v>
      </c>
      <c r="F7" s="7" t="s">
        <v>30</v>
      </c>
    </row>
    <row r="8" spans="2:6" ht="15.75" thickBot="1" x14ac:dyDescent="0.3">
      <c r="B8" s="9" t="s">
        <v>22</v>
      </c>
      <c r="C8" s="10">
        <v>2.2499999999999999E-2</v>
      </c>
      <c r="D8" s="10">
        <v>3.2399999999999998E-2</v>
      </c>
      <c r="E8" s="10">
        <v>2.63E-2</v>
      </c>
      <c r="F8" s="9" t="s">
        <v>31</v>
      </c>
    </row>
    <row r="9" spans="2:6" ht="15.75" hidden="1" thickTop="1" x14ac:dyDescent="0.25">
      <c r="C9" s="4">
        <f>SUM(C3:C8)</f>
        <v>0.16830039999999999</v>
      </c>
      <c r="D9" s="4">
        <f>SUM(D3:D8)</f>
        <v>0.29190549999999998</v>
      </c>
      <c r="E9" s="4">
        <f>SUM(E3:E8)</f>
        <v>0.90792629999999996</v>
      </c>
    </row>
    <row r="10" spans="2:6" ht="15.75" hidden="1" thickTop="1" x14ac:dyDescent="0.25">
      <c r="C10" s="4"/>
    </row>
    <row r="11" spans="2:6" ht="16.5" hidden="1" thickTop="1" thickBot="1" x14ac:dyDescent="0.3">
      <c r="B11" s="7" t="s">
        <v>15</v>
      </c>
      <c r="C11" s="8">
        <v>7.0900000000000005E-2</v>
      </c>
      <c r="D11" s="8" t="e">
        <f>D3*#REF!</f>
        <v>#REF!</v>
      </c>
      <c r="E11" s="8" t="e">
        <f>E3*#REF!</f>
        <v>#REF!</v>
      </c>
    </row>
    <row r="12" spans="2:6" ht="16.5" hidden="1" thickTop="1" thickBot="1" x14ac:dyDescent="0.3">
      <c r="B12" s="7" t="s">
        <v>28</v>
      </c>
      <c r="C12" s="8">
        <v>5.8400000000000001E-2</v>
      </c>
      <c r="D12" s="8" t="e">
        <f>D6*#REF!</f>
        <v>#REF!</v>
      </c>
      <c r="E12" s="8" t="e">
        <f>E6*#REF!</f>
        <v>#REF!</v>
      </c>
    </row>
    <row r="13" spans="2:6" ht="16.5" hidden="1" thickTop="1" thickBot="1" x14ac:dyDescent="0.3">
      <c r="B13" s="9" t="s">
        <v>22</v>
      </c>
      <c r="C13" s="10">
        <v>2.2499999999999999E-2</v>
      </c>
      <c r="D13" s="8" t="e">
        <f>D7*#REF!</f>
        <v>#REF!</v>
      </c>
      <c r="E13" s="8" t="e">
        <f>E7*#REF!</f>
        <v>#REF!</v>
      </c>
    </row>
    <row r="14" spans="2:6" ht="15.75" hidden="1" thickTop="1" x14ac:dyDescent="0.25">
      <c r="C14" s="4">
        <f>SUM(C11:C13)</f>
        <v>0.15179999999999999</v>
      </c>
      <c r="D14" s="4" t="e">
        <f>SUM(D11:D13)</f>
        <v>#REF!</v>
      </c>
      <c r="E14" s="4" t="e">
        <f>SUM(E11:E13)</f>
        <v>#REF!</v>
      </c>
    </row>
    <row r="15" spans="2:6" ht="15.75" hidden="1" thickTop="1" x14ac:dyDescent="0.25"/>
    <row r="16" spans="2:6" ht="15.75" hidden="1" thickTop="1" x14ac:dyDescent="0.25"/>
    <row r="17" ht="15.75" hidden="1" thickTop="1" x14ac:dyDescent="0.25"/>
    <row r="18" ht="15.75" thickTop="1" x14ac:dyDescent="0.25"/>
  </sheetData>
  <conditionalFormatting sqref="C3:E8">
    <cfRule type="colorScale" priority="2">
      <colorScale>
        <cfvo type="min"/>
        <cfvo type="percentile" val="50"/>
        <cfvo type="max"/>
        <color rgb="FFF8696B"/>
        <color rgb="FFFFEB84"/>
        <color rgb="FF63BE7B"/>
      </colorScale>
    </cfRule>
  </conditionalFormatting>
  <conditionalFormatting sqref="C11:E13">
    <cfRule type="colorScale" priority="4">
      <colorScale>
        <cfvo type="min"/>
        <cfvo type="percentile" val="50"/>
        <cfvo type="max"/>
        <color rgb="FFF8696B"/>
        <color rgb="FFFFEB84"/>
        <color rgb="FF63BE7B"/>
      </colorScale>
    </cfRule>
  </conditionalFormatting>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0"/>
  <dimension ref="A1:BT459"/>
  <sheetViews>
    <sheetView topLeftCell="C1" zoomScaleNormal="100" workbookViewId="0">
      <selection activeCell="D2" sqref="D2:P2"/>
    </sheetView>
  </sheetViews>
  <sheetFormatPr defaultRowHeight="15" x14ac:dyDescent="0.25"/>
  <cols>
    <col min="1" max="1" width="0" hidden="1" customWidth="1"/>
    <col min="2" max="2" width="7.140625" hidden="1" customWidth="1"/>
    <col min="3" max="3" width="3.7109375" customWidth="1"/>
    <col min="4" max="4" width="18.42578125" customWidth="1"/>
    <col min="5" max="5" width="6.140625" customWidth="1"/>
    <col min="6" max="6" width="8.42578125" customWidth="1"/>
    <col min="7" max="7" width="10.7109375" customWidth="1"/>
    <col min="8" max="8" width="11.28515625" customWidth="1"/>
    <col min="9" max="9" width="14" customWidth="1"/>
    <col min="10" max="10" width="9.28515625" customWidth="1"/>
    <col min="11" max="12" width="12.28515625" customWidth="1"/>
    <col min="13" max="13" width="11.28515625" customWidth="1"/>
    <col min="14" max="14" width="13.42578125" customWidth="1"/>
    <col min="15" max="15" width="10.85546875" customWidth="1"/>
    <col min="16" max="16" width="9.7109375" customWidth="1"/>
    <col min="17" max="17" width="10.7109375" customWidth="1"/>
    <col min="18" max="18" width="9.5703125" customWidth="1"/>
    <col min="19" max="19" width="7.28515625" customWidth="1"/>
    <col min="20" max="20" width="5.7109375" customWidth="1"/>
    <col min="21" max="21" width="7.5703125" customWidth="1"/>
    <col min="22" max="23" width="10.28515625" customWidth="1"/>
    <col min="24" max="25" width="14" customWidth="1"/>
    <col min="26" max="27" width="10.28515625" customWidth="1"/>
    <col min="28" max="28" width="11.28515625" customWidth="1"/>
    <col min="29" max="29" width="10.85546875" customWidth="1"/>
    <col min="30" max="31" width="8" customWidth="1"/>
    <col min="32" max="32" width="8.85546875" customWidth="1"/>
    <col min="33" max="33" width="8.28515625" customWidth="1"/>
    <col min="34" max="34" width="8.85546875" customWidth="1"/>
    <col min="35" max="35" width="8.7109375" customWidth="1"/>
    <col min="36" max="36" width="9.140625" customWidth="1"/>
    <col min="37" max="37" width="10.28515625" customWidth="1"/>
    <col min="38" max="38" width="8.5703125" customWidth="1"/>
    <col min="39" max="39" width="9.5703125" customWidth="1"/>
    <col min="40" max="40" width="8.7109375" customWidth="1"/>
    <col min="41" max="41" width="9.28515625" customWidth="1"/>
    <col min="42" max="43" width="8.140625" customWidth="1"/>
    <col min="44" max="44" width="8.7109375" customWidth="1"/>
    <col min="45" max="45" width="9.7109375" customWidth="1"/>
    <col min="46" max="46" width="13.85546875" customWidth="1"/>
    <col min="47" max="48" width="14.42578125" bestFit="1" customWidth="1"/>
    <col min="49" max="50" width="13.85546875" bestFit="1" customWidth="1"/>
    <col min="51" max="51" width="9.140625" hidden="1" customWidth="1"/>
    <col min="52" max="52" width="19.140625" hidden="1" customWidth="1"/>
    <col min="53" max="60" width="9.140625" hidden="1" customWidth="1"/>
    <col min="61" max="61" width="9.140625" customWidth="1"/>
    <col min="62" max="62" width="10.140625" customWidth="1"/>
    <col min="63" max="63" width="11.28515625" bestFit="1" customWidth="1"/>
    <col min="64" max="64" width="13.5703125" customWidth="1"/>
    <col min="65" max="65" width="15.42578125" customWidth="1"/>
    <col min="66" max="66" width="13.5703125" customWidth="1"/>
    <col min="67" max="71" width="9.140625" customWidth="1"/>
  </cols>
  <sheetData>
    <row r="1" spans="1:72" ht="58.5" customHeight="1" thickBot="1" x14ac:dyDescent="0.3">
      <c r="C1" s="53"/>
      <c r="D1" s="53"/>
      <c r="E1" s="53"/>
      <c r="F1" s="53"/>
      <c r="G1" s="53"/>
      <c r="H1" s="53"/>
      <c r="I1" s="53"/>
      <c r="J1" s="53"/>
      <c r="K1" s="53"/>
      <c r="L1" s="53"/>
      <c r="M1" s="53"/>
      <c r="N1" s="53"/>
      <c r="O1" s="53"/>
      <c r="P1" s="53"/>
      <c r="Q1" s="53"/>
      <c r="R1" s="53"/>
      <c r="S1" s="110"/>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row>
    <row r="2" spans="1:72" ht="69.75" customHeight="1" thickBot="1" x14ac:dyDescent="0.3">
      <c r="A2" s="53"/>
      <c r="B2" s="53"/>
      <c r="C2" s="53"/>
      <c r="D2" s="642" t="s">
        <v>896</v>
      </c>
      <c r="E2" s="643"/>
      <c r="F2" s="643"/>
      <c r="G2" s="643"/>
      <c r="H2" s="643"/>
      <c r="I2" s="643"/>
      <c r="J2" s="643"/>
      <c r="K2" s="643"/>
      <c r="L2" s="643"/>
      <c r="M2" s="643"/>
      <c r="N2" s="643"/>
      <c r="O2" s="643"/>
      <c r="P2" s="644"/>
      <c r="Q2" s="53"/>
      <c r="R2" s="53"/>
      <c r="S2" s="348"/>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row>
    <row r="3" spans="1:72" ht="21" customHeight="1" x14ac:dyDescent="0.25">
      <c r="A3" s="123"/>
      <c r="B3" s="123"/>
      <c r="C3" s="667"/>
      <c r="D3" s="667"/>
      <c r="E3" s="636" t="s">
        <v>159</v>
      </c>
      <c r="F3" s="625" t="s">
        <v>255</v>
      </c>
      <c r="G3" s="626"/>
      <c r="H3" s="659" t="s">
        <v>240</v>
      </c>
      <c r="I3" s="659"/>
      <c r="J3" s="660" t="s">
        <v>270</v>
      </c>
      <c r="K3" s="641" t="s">
        <v>238</v>
      </c>
      <c r="L3" s="641"/>
      <c r="M3" s="641"/>
      <c r="N3" s="641"/>
      <c r="O3" s="654" t="s">
        <v>239</v>
      </c>
      <c r="P3" s="655"/>
      <c r="Q3" s="656"/>
      <c r="R3" s="656"/>
      <c r="S3" s="656"/>
      <c r="T3" s="656"/>
      <c r="U3" s="656"/>
      <c r="V3" s="650" t="s">
        <v>264</v>
      </c>
      <c r="W3" s="651"/>
      <c r="X3" s="645" t="s">
        <v>241</v>
      </c>
      <c r="Y3" s="606" t="s">
        <v>254</v>
      </c>
      <c r="Z3" s="608" t="s">
        <v>230</v>
      </c>
      <c r="AA3" s="610" t="s">
        <v>231</v>
      </c>
      <c r="AB3" s="612" t="s">
        <v>263</v>
      </c>
      <c r="AC3" s="603"/>
      <c r="AD3" s="614" t="s">
        <v>890</v>
      </c>
      <c r="AE3" s="615"/>
      <c r="AF3" s="615"/>
      <c r="AG3" s="616"/>
      <c r="AH3" s="612" t="s">
        <v>275</v>
      </c>
      <c r="AI3" s="602"/>
      <c r="AJ3" s="602" t="s">
        <v>276</v>
      </c>
      <c r="AK3" s="603"/>
      <c r="AL3" s="612" t="s">
        <v>272</v>
      </c>
      <c r="AM3" s="602"/>
      <c r="AN3" s="602" t="s">
        <v>271</v>
      </c>
      <c r="AO3" s="603"/>
      <c r="AP3" s="612" t="s">
        <v>273</v>
      </c>
      <c r="AQ3" s="602"/>
      <c r="AR3" s="602" t="s">
        <v>274</v>
      </c>
      <c r="AS3" s="60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row>
    <row r="4" spans="1:72" ht="64.5" customHeight="1" x14ac:dyDescent="0.25">
      <c r="A4" s="123"/>
      <c r="B4" s="123"/>
      <c r="C4" s="629" t="s">
        <v>157</v>
      </c>
      <c r="D4" s="631" t="s">
        <v>158</v>
      </c>
      <c r="E4" s="637"/>
      <c r="F4" s="633" t="s">
        <v>160</v>
      </c>
      <c r="G4" s="624" t="s">
        <v>256</v>
      </c>
      <c r="H4" s="624" t="s">
        <v>226</v>
      </c>
      <c r="I4" s="624" t="s">
        <v>227</v>
      </c>
      <c r="J4" s="661"/>
      <c r="K4" s="663" t="s">
        <v>260</v>
      </c>
      <c r="L4" s="663" t="s">
        <v>190</v>
      </c>
      <c r="M4" s="663" t="s">
        <v>200</v>
      </c>
      <c r="N4" s="665" t="s">
        <v>163</v>
      </c>
      <c r="O4" s="648" t="s">
        <v>260</v>
      </c>
      <c r="P4" s="649"/>
      <c r="Q4" s="648" t="s">
        <v>202</v>
      </c>
      <c r="R4" s="649"/>
      <c r="S4" s="624" t="s">
        <v>259</v>
      </c>
      <c r="T4" s="624"/>
      <c r="U4" s="657" t="s">
        <v>164</v>
      </c>
      <c r="V4" s="652"/>
      <c r="W4" s="653"/>
      <c r="X4" s="646"/>
      <c r="Y4" s="607"/>
      <c r="Z4" s="609"/>
      <c r="AA4" s="611"/>
      <c r="AB4" s="613"/>
      <c r="AC4" s="605"/>
      <c r="AD4" s="617"/>
      <c r="AE4" s="618"/>
      <c r="AF4" s="618"/>
      <c r="AG4" s="619"/>
      <c r="AH4" s="613"/>
      <c r="AI4" s="604"/>
      <c r="AJ4" s="604"/>
      <c r="AK4" s="605"/>
      <c r="AL4" s="613"/>
      <c r="AM4" s="604"/>
      <c r="AN4" s="604"/>
      <c r="AO4" s="605"/>
      <c r="AP4" s="613"/>
      <c r="AQ4" s="604"/>
      <c r="AR4" s="604"/>
      <c r="AS4" s="605"/>
      <c r="AT4" s="53"/>
      <c r="AU4" s="110"/>
      <c r="AV4" s="110"/>
      <c r="AW4" s="601"/>
      <c r="AX4" s="601"/>
      <c r="AY4" s="110"/>
      <c r="AZ4" s="53"/>
      <c r="BA4" s="53"/>
      <c r="BB4" s="53"/>
      <c r="BC4" s="53"/>
      <c r="BD4" s="53"/>
      <c r="BE4" s="53"/>
      <c r="BF4" s="53"/>
      <c r="BG4" s="53"/>
      <c r="BH4" s="53"/>
      <c r="BI4" s="53"/>
      <c r="BJ4" s="53"/>
      <c r="BK4" s="53"/>
      <c r="BL4" s="53"/>
      <c r="BM4" s="53"/>
      <c r="BN4" s="53"/>
      <c r="BO4" s="53"/>
      <c r="BP4" s="53"/>
      <c r="BQ4" s="53"/>
      <c r="BR4" s="53"/>
      <c r="BS4" s="53"/>
      <c r="BT4" s="53"/>
    </row>
    <row r="5" spans="1:72" ht="28.5" customHeight="1" thickBot="1" x14ac:dyDescent="0.3">
      <c r="A5" s="123"/>
      <c r="B5" s="123"/>
      <c r="C5" s="630"/>
      <c r="D5" s="632"/>
      <c r="E5" s="638"/>
      <c r="F5" s="634"/>
      <c r="G5" s="635"/>
      <c r="H5" s="635"/>
      <c r="I5" s="635"/>
      <c r="J5" s="662"/>
      <c r="K5" s="664"/>
      <c r="L5" s="664"/>
      <c r="M5" s="664"/>
      <c r="N5" s="666"/>
      <c r="O5" s="204" t="s">
        <v>186</v>
      </c>
      <c r="P5" s="204" t="s">
        <v>187</v>
      </c>
      <c r="Q5" s="204" t="s">
        <v>186</v>
      </c>
      <c r="R5" s="204" t="s">
        <v>187</v>
      </c>
      <c r="S5" s="119" t="s">
        <v>186</v>
      </c>
      <c r="T5" s="119" t="s">
        <v>187</v>
      </c>
      <c r="U5" s="658"/>
      <c r="V5" s="355" t="s">
        <v>186</v>
      </c>
      <c r="W5" s="356" t="s">
        <v>187</v>
      </c>
      <c r="X5" s="647"/>
      <c r="Y5" s="607"/>
      <c r="Z5" s="609"/>
      <c r="AA5" s="611"/>
      <c r="AB5" s="355" t="s">
        <v>186</v>
      </c>
      <c r="AC5" s="356" t="s">
        <v>187</v>
      </c>
      <c r="AD5" s="355" t="s">
        <v>228</v>
      </c>
      <c r="AE5" s="350" t="s">
        <v>229</v>
      </c>
      <c r="AF5" s="350" t="s">
        <v>265</v>
      </c>
      <c r="AG5" s="356" t="s">
        <v>266</v>
      </c>
      <c r="AH5" s="355" t="s">
        <v>186</v>
      </c>
      <c r="AI5" s="350" t="s">
        <v>187</v>
      </c>
      <c r="AJ5" s="350" t="s">
        <v>186</v>
      </c>
      <c r="AK5" s="356" t="s">
        <v>187</v>
      </c>
      <c r="AL5" s="355" t="s">
        <v>186</v>
      </c>
      <c r="AM5" s="350" t="s">
        <v>187</v>
      </c>
      <c r="AN5" s="350" t="s">
        <v>186</v>
      </c>
      <c r="AO5" s="356" t="s">
        <v>187</v>
      </c>
      <c r="AP5" s="355" t="s">
        <v>186</v>
      </c>
      <c r="AQ5" s="350" t="s">
        <v>187</v>
      </c>
      <c r="AR5" s="350" t="s">
        <v>186</v>
      </c>
      <c r="AS5" s="356" t="s">
        <v>187</v>
      </c>
      <c r="AT5" s="53"/>
      <c r="AU5" s="110"/>
      <c r="AV5" s="110"/>
      <c r="AW5" s="601"/>
      <c r="AX5" s="601"/>
      <c r="AY5" s="110"/>
      <c r="AZ5" s="53"/>
      <c r="BA5" s="53"/>
      <c r="BB5" s="53"/>
      <c r="BC5" s="53"/>
      <c r="BD5" s="53"/>
      <c r="BE5" s="53"/>
      <c r="BF5" s="53"/>
      <c r="BG5" s="53"/>
      <c r="BH5" s="53"/>
      <c r="BI5" s="53"/>
      <c r="BJ5" s="53"/>
      <c r="BK5" s="53"/>
      <c r="BL5" s="53"/>
      <c r="BM5" s="53"/>
      <c r="BN5" s="53"/>
      <c r="BO5" s="53"/>
      <c r="BP5" s="53"/>
      <c r="BQ5" s="53"/>
      <c r="BR5" s="53"/>
      <c r="BS5" s="53"/>
      <c r="BT5" s="53"/>
    </row>
    <row r="6" spans="1:72" s="128" customFormat="1" ht="15.75" customHeight="1" thickTop="1" thickBot="1" x14ac:dyDescent="0.25">
      <c r="A6" s="127"/>
      <c r="B6" s="127"/>
      <c r="C6" s="120">
        <v>1</v>
      </c>
      <c r="D6" s="121" t="s">
        <v>167</v>
      </c>
      <c r="E6" s="304">
        <v>4.833333333333333</v>
      </c>
      <c r="F6" s="308">
        <v>70</v>
      </c>
      <c r="G6" s="308">
        <v>30</v>
      </c>
      <c r="H6" s="308">
        <v>800</v>
      </c>
      <c r="I6" s="194">
        <f t="shared" ref="I6:I11" si="0">(20/E6)*(F6+G6)</f>
        <v>413.79310344827587</v>
      </c>
      <c r="J6" s="195">
        <f t="shared" ref="J6:J11" si="1">SUM(F6:I6)</f>
        <v>1313.7931034482758</v>
      </c>
      <c r="K6" s="193">
        <f>('Memória 2 - NE-BA'!U6)*12*20</f>
        <v>18748.800000000003</v>
      </c>
      <c r="L6" s="194">
        <f t="shared" ref="L6:L11" si="2">K6-MIN($K$6:$K$11)</f>
        <v>17589.648000000001</v>
      </c>
      <c r="M6" s="192">
        <f>'Memória 2 - NE-BA'!T6*12*20</f>
        <v>30240</v>
      </c>
      <c r="N6" s="301">
        <f t="shared" ref="N6:N11" si="3">($K$6-K6)/$K$6</f>
        <v>0</v>
      </c>
      <c r="O6" s="194">
        <f>'Memória 2 - NE-BA'!O6*12*20</f>
        <v>13877.361535080972</v>
      </c>
      <c r="P6" s="194">
        <f>'Memória 2 - NE-BA'!P6*12*20</f>
        <v>13877.361535080972</v>
      </c>
      <c r="Q6" s="194">
        <f t="shared" ref="Q6:Q11" si="4">O6-MIN($O$6:$O$11)</f>
        <v>316.40153508097319</v>
      </c>
      <c r="R6" s="194">
        <f t="shared" ref="R6:R11" si="5">P6-MIN($P$6:$P$11)</f>
        <v>316.40153508097319</v>
      </c>
      <c r="S6" s="202">
        <f>PI()*(9.5/1000)^2*'Memória 2 - NE-BA'!E6*'Memória 2 - NE-BA'!D6*'Memória 2 - NE-BA'!C6*30*12*20</f>
        <v>47.013601052149966</v>
      </c>
      <c r="T6" s="202">
        <f>S6</f>
        <v>47.013601052149966</v>
      </c>
      <c r="U6" s="122">
        <v>1</v>
      </c>
      <c r="V6" s="373">
        <f>$J6+$K6+$L6+O6+Q6</f>
        <v>51846.004173610221</v>
      </c>
      <c r="W6" s="374">
        <f t="shared" ref="V6:W11" si="6">$J6+$K6+$L6+P6+R6</f>
        <v>51846.004173610221</v>
      </c>
      <c r="X6" s="366">
        <f>AS25/1000000</f>
        <v>7.0424423999999997</v>
      </c>
      <c r="Y6" s="189">
        <v>159</v>
      </c>
      <c r="Z6" s="177">
        <f t="shared" ref="Z6:Z11" si="7">X6*Y6</f>
        <v>1119.7483416</v>
      </c>
      <c r="AA6" s="367">
        <f>Z6/(12*20*'Memória 2 - NE-BA'!C6*'Memória 2 - NE-BA'!D6*30)</f>
        <v>2.3635349999999999E-2</v>
      </c>
      <c r="AB6" s="358">
        <f t="shared" ref="AB6:AB11" si="8">V6+Z6</f>
        <v>52965.752515210224</v>
      </c>
      <c r="AC6" s="359">
        <f t="shared" ref="AC6:AC11" si="9">W6+Z6</f>
        <v>52965.752515210224</v>
      </c>
      <c r="AD6" s="620" t="s">
        <v>876</v>
      </c>
      <c r="AE6" s="621"/>
      <c r="AF6" s="621"/>
      <c r="AG6" s="622"/>
      <c r="AH6" s="381">
        <f t="shared" ref="AH6:AI11" si="10">V6/12/20/360</f>
        <v>0.60006949275011834</v>
      </c>
      <c r="AI6" s="221">
        <f t="shared" si="10"/>
        <v>0.60006949275011834</v>
      </c>
      <c r="AJ6" s="221">
        <f t="shared" ref="AJ6:AK11" si="11">AB6/12/20/360</f>
        <v>0.61302954300011836</v>
      </c>
      <c r="AK6" s="382">
        <f t="shared" si="11"/>
        <v>0.61302954300011836</v>
      </c>
      <c r="AL6" s="389">
        <f t="shared" ref="AL6:AL11" si="12">($V$6-V6)/1000</f>
        <v>0</v>
      </c>
      <c r="AM6" s="133">
        <f t="shared" ref="AM6:AM11" si="13">($W$6-W6)/1000</f>
        <v>0</v>
      </c>
      <c r="AN6" s="133">
        <f t="shared" ref="AN6:AO11" si="14">($AB$6-AB6)/1000</f>
        <v>0</v>
      </c>
      <c r="AO6" s="390">
        <f t="shared" si="14"/>
        <v>0</v>
      </c>
      <c r="AP6" s="397">
        <f>AL6/AH6</f>
        <v>0</v>
      </c>
      <c r="AQ6" s="251">
        <f t="shared" ref="AP6:AS11" si="15">AM6/AI6</f>
        <v>0</v>
      </c>
      <c r="AR6" s="251">
        <f t="shared" si="15"/>
        <v>0</v>
      </c>
      <c r="AS6" s="398">
        <f t="shared" si="15"/>
        <v>0</v>
      </c>
      <c r="AT6" s="130"/>
      <c r="AU6" s="129"/>
      <c r="AV6" s="129"/>
      <c r="AW6" s="59"/>
      <c r="AX6" s="59"/>
      <c r="AY6" s="129"/>
      <c r="AZ6" s="130"/>
      <c r="BA6" s="130"/>
      <c r="BB6" s="130"/>
      <c r="BC6" s="130"/>
      <c r="BD6" s="130"/>
      <c r="BE6" s="130"/>
      <c r="BF6" s="130"/>
      <c r="BG6" s="130"/>
      <c r="BH6" s="130"/>
      <c r="BI6" s="130"/>
      <c r="BJ6" s="130"/>
      <c r="BK6" s="130"/>
      <c r="BL6" s="130"/>
      <c r="BM6" s="130"/>
      <c r="BN6" s="130"/>
      <c r="BO6" s="130"/>
      <c r="BP6" s="130"/>
      <c r="BQ6" s="130"/>
      <c r="BR6" s="130"/>
      <c r="BS6" s="130"/>
      <c r="BT6" s="130"/>
    </row>
    <row r="7" spans="1:72" s="128" customFormat="1" ht="12" thickBot="1" x14ac:dyDescent="0.25">
      <c r="A7" s="131"/>
      <c r="B7" s="131"/>
      <c r="C7" s="190">
        <v>2</v>
      </c>
      <c r="D7" s="65" t="s">
        <v>168</v>
      </c>
      <c r="E7" s="305">
        <v>20</v>
      </c>
      <c r="F7" s="309">
        <v>5139</v>
      </c>
      <c r="G7" s="309">
        <v>400</v>
      </c>
      <c r="H7" s="309">
        <v>101.88</v>
      </c>
      <c r="I7" s="66">
        <f t="shared" si="0"/>
        <v>5539</v>
      </c>
      <c r="J7" s="68">
        <f t="shared" si="1"/>
        <v>11179.880000000001</v>
      </c>
      <c r="K7" s="196">
        <f>('Memória 2 - NE-BA'!U7)*12*20</f>
        <v>1159.152</v>
      </c>
      <c r="L7" s="66">
        <f t="shared" si="2"/>
        <v>0</v>
      </c>
      <c r="M7" s="197">
        <f>'Memória 2 - NE-BA'!T7*12*20</f>
        <v>1869.6000000000001</v>
      </c>
      <c r="N7" s="303">
        <f t="shared" si="3"/>
        <v>0.93817460317460311</v>
      </c>
      <c r="O7" s="274">
        <f>'Memória 2 - NE-BA'!O7*12*20</f>
        <v>14464.96438594563</v>
      </c>
      <c r="P7" s="66">
        <f>'Memória 2 - NE-BA'!P7*12*20</f>
        <v>13560.96</v>
      </c>
      <c r="Q7" s="66">
        <f t="shared" si="4"/>
        <v>904.00438594563093</v>
      </c>
      <c r="R7" s="66">
        <f t="shared" si="5"/>
        <v>0</v>
      </c>
      <c r="S7" s="203">
        <f>PI()*(9.5/1000)^2*'Memória 2 - NE-BA'!E7*'Memória 2 - NE-BA'!D7*'Memória 2 - NE-BA'!C7*30*12*20</f>
        <v>134.32457443471418</v>
      </c>
      <c r="T7" s="203">
        <v>0</v>
      </c>
      <c r="U7" s="74">
        <v>0</v>
      </c>
      <c r="V7" s="375">
        <f>$J7+$K7+$L7+O7+Q7</f>
        <v>27708.000771891264</v>
      </c>
      <c r="W7" s="376">
        <f t="shared" si="6"/>
        <v>25899.991999999998</v>
      </c>
      <c r="X7" s="368">
        <f>AT25/1000000</f>
        <v>0.43540179600000001</v>
      </c>
      <c r="Y7" s="241">
        <v>159</v>
      </c>
      <c r="Z7" s="273">
        <f t="shared" si="7"/>
        <v>69.228885563999995</v>
      </c>
      <c r="AA7" s="369">
        <f>Z7/(12*20*'Memória 2 - NE-BA'!C7*'Memória 2 - NE-BA'!D7*30)</f>
        <v>1.4612648928571427E-3</v>
      </c>
      <c r="AB7" s="360">
        <f t="shared" si="8"/>
        <v>27777.229657455264</v>
      </c>
      <c r="AC7" s="361">
        <f t="shared" si="9"/>
        <v>25969.220885563998</v>
      </c>
      <c r="AD7" s="353" t="s">
        <v>877</v>
      </c>
      <c r="AE7" s="351" t="s">
        <v>878</v>
      </c>
      <c r="AF7" s="351" t="s">
        <v>879</v>
      </c>
      <c r="AG7" s="352" t="s">
        <v>880</v>
      </c>
      <c r="AH7" s="383">
        <f t="shared" si="10"/>
        <v>0.3206944533783711</v>
      </c>
      <c r="AI7" s="222">
        <f t="shared" si="10"/>
        <v>0.29976842592592595</v>
      </c>
      <c r="AJ7" s="222">
        <f t="shared" si="11"/>
        <v>0.32149571362795448</v>
      </c>
      <c r="AK7" s="384">
        <f t="shared" si="11"/>
        <v>0.30056968617550922</v>
      </c>
      <c r="AL7" s="391">
        <f t="shared" si="12"/>
        <v>24.138003401718958</v>
      </c>
      <c r="AM7" s="68">
        <f t="shared" si="13"/>
        <v>25.946012173610224</v>
      </c>
      <c r="AN7" s="68">
        <f t="shared" si="14"/>
        <v>25.188522857754961</v>
      </c>
      <c r="AO7" s="392">
        <f t="shared" si="14"/>
        <v>26.996531629646228</v>
      </c>
      <c r="AP7" s="399">
        <f t="shared" si="15"/>
        <v>75.267916695895437</v>
      </c>
      <c r="AQ7" s="252">
        <f t="shared" si="15"/>
        <v>86.553519082165096</v>
      </c>
      <c r="AR7" s="253">
        <f t="shared" si="15"/>
        <v>78.347927484047133</v>
      </c>
      <c r="AS7" s="400">
        <f t="shared" si="15"/>
        <v>89.817878752690859</v>
      </c>
      <c r="AT7" s="130"/>
      <c r="AU7" s="129"/>
      <c r="AV7" s="129"/>
      <c r="AW7" s="59"/>
      <c r="AX7" s="59"/>
      <c r="AY7" s="129"/>
      <c r="AZ7" s="130"/>
      <c r="BA7" s="130"/>
      <c r="BB7" s="130"/>
      <c r="BC7" s="130"/>
      <c r="BD7" s="130"/>
      <c r="BE7" s="130"/>
      <c r="BF7" s="130"/>
      <c r="BG7" s="130"/>
      <c r="BH7" s="130"/>
      <c r="BI7" s="130"/>
      <c r="BJ7" s="130"/>
      <c r="BK7" s="130"/>
      <c r="BL7" s="130"/>
      <c r="BM7" s="130"/>
      <c r="BN7" s="130"/>
      <c r="BO7" s="130"/>
      <c r="BP7" s="130"/>
      <c r="BQ7" s="130"/>
      <c r="BR7" s="130"/>
      <c r="BS7" s="130"/>
      <c r="BT7" s="130"/>
    </row>
    <row r="8" spans="1:72" s="128" customFormat="1" ht="16.5" customHeight="1" thickBot="1" x14ac:dyDescent="0.25">
      <c r="A8" s="131"/>
      <c r="B8" s="131"/>
      <c r="C8" s="627">
        <v>3</v>
      </c>
      <c r="D8" s="65" t="s">
        <v>169</v>
      </c>
      <c r="E8" s="305">
        <v>10</v>
      </c>
      <c r="F8" s="309">
        <v>450</v>
      </c>
      <c r="G8" s="309">
        <v>350</v>
      </c>
      <c r="H8" s="309">
        <v>200</v>
      </c>
      <c r="I8" s="66">
        <f t="shared" si="0"/>
        <v>1600</v>
      </c>
      <c r="J8" s="68">
        <f t="shared" si="1"/>
        <v>2600</v>
      </c>
      <c r="K8" s="196">
        <f>('Memória 2 - NE-BA'!U8)*12*20</f>
        <v>1252.896</v>
      </c>
      <c r="L8" s="66">
        <f t="shared" si="2"/>
        <v>93.743999999999915</v>
      </c>
      <c r="M8" s="197">
        <f>'Memória 2 - NE-BA'!T8*12*20</f>
        <v>2020.7999999999997</v>
      </c>
      <c r="N8" s="303">
        <f>($K$6-K8)/$K$6</f>
        <v>0.9331746031746031</v>
      </c>
      <c r="O8" s="66">
        <f>'Memória 2 - NE-BA'!O8*12*20</f>
        <v>14368.793706589713</v>
      </c>
      <c r="P8" s="66">
        <f>'Memória 2 - NE-BA'!P8*12*20</f>
        <v>13560.96</v>
      </c>
      <c r="Q8" s="66">
        <f t="shared" si="4"/>
        <v>807.83370658971398</v>
      </c>
      <c r="R8" s="66">
        <f t="shared" si="5"/>
        <v>0</v>
      </c>
      <c r="S8" s="203">
        <f>PI()*(9.5/1000)^2*'Memória 2 - NE-BA'!E8*'Memória 2 - NE-BA'!D8*'Memória 2 - NE-BA'!C8*30*12*20</f>
        <v>120.03472609059565</v>
      </c>
      <c r="T8" s="203">
        <v>0</v>
      </c>
      <c r="U8" s="74">
        <v>0</v>
      </c>
      <c r="V8" s="375">
        <f t="shared" si="6"/>
        <v>19123.267413179427</v>
      </c>
      <c r="W8" s="376">
        <f t="shared" si="6"/>
        <v>17507.599999999999</v>
      </c>
      <c r="X8" s="368">
        <f>AU25/1000000</f>
        <v>0.47061400799999992</v>
      </c>
      <c r="Y8" s="241">
        <v>159</v>
      </c>
      <c r="Z8" s="242">
        <f t="shared" si="7"/>
        <v>74.827627271999987</v>
      </c>
      <c r="AA8" s="369">
        <f>Z8/(12*20*'Memória 2 - NE-BA'!C8*'Memória 2 - NE-BA'!D8*30)</f>
        <v>1.767470409863945E-3</v>
      </c>
      <c r="AB8" s="360">
        <f t="shared" si="8"/>
        <v>19198.095040451426</v>
      </c>
      <c r="AC8" s="361">
        <f t="shared" si="9"/>
        <v>17582.427627271998</v>
      </c>
      <c r="AD8" s="353" t="s">
        <v>881</v>
      </c>
      <c r="AE8" s="354" t="s">
        <v>882</v>
      </c>
      <c r="AF8" s="351" t="s">
        <v>883</v>
      </c>
      <c r="AG8" s="357" t="s">
        <v>884</v>
      </c>
      <c r="AH8" s="383">
        <f t="shared" si="10"/>
        <v>0.22133411357846558</v>
      </c>
      <c r="AI8" s="222">
        <f t="shared" si="10"/>
        <v>0.20263425925925924</v>
      </c>
      <c r="AJ8" s="222">
        <f t="shared" si="11"/>
        <v>0.22220017407929893</v>
      </c>
      <c r="AK8" s="384">
        <f t="shared" si="11"/>
        <v>0.20350031976009256</v>
      </c>
      <c r="AL8" s="391">
        <f t="shared" si="12"/>
        <v>32.722736760430791</v>
      </c>
      <c r="AM8" s="68">
        <f t="shared" si="13"/>
        <v>34.338404173610222</v>
      </c>
      <c r="AN8" s="68">
        <f t="shared" si="14"/>
        <v>33.767657474758799</v>
      </c>
      <c r="AO8" s="392">
        <f t="shared" si="14"/>
        <v>35.38332488793823</v>
      </c>
      <c r="AP8" s="399">
        <f t="shared" si="15"/>
        <v>147.84316900535168</v>
      </c>
      <c r="AQ8" s="252">
        <f t="shared" si="15"/>
        <v>169.46001282871001</v>
      </c>
      <c r="AR8" s="253">
        <f t="shared" si="15"/>
        <v>151.96953654369224</v>
      </c>
      <c r="AS8" s="400">
        <f t="shared" si="15"/>
        <v>173.87355916517376</v>
      </c>
      <c r="AT8" s="130"/>
      <c r="AU8" s="129"/>
      <c r="AV8" s="129"/>
      <c r="AW8" s="59"/>
      <c r="AX8" s="59"/>
      <c r="AY8" s="129"/>
      <c r="AZ8" s="130"/>
      <c r="BA8" s="130"/>
      <c r="BB8" s="130"/>
      <c r="BC8" s="130"/>
      <c r="BD8" s="130"/>
      <c r="BE8" s="130"/>
      <c r="BF8" s="130"/>
      <c r="BG8" s="130"/>
      <c r="BH8" s="130"/>
      <c r="BI8" s="130"/>
      <c r="BJ8" s="130"/>
      <c r="BK8" s="130"/>
      <c r="BL8" s="130"/>
      <c r="BM8" s="130"/>
      <c r="BN8" s="130"/>
      <c r="BO8" s="130"/>
      <c r="BP8" s="130"/>
      <c r="BQ8" s="130"/>
      <c r="BR8" s="130"/>
      <c r="BS8" s="130"/>
      <c r="BT8" s="130"/>
    </row>
    <row r="9" spans="1:72" s="233" customFormat="1" ht="27.75" customHeight="1" thickBot="1" x14ac:dyDescent="0.25">
      <c r="A9" s="224"/>
      <c r="B9" s="224"/>
      <c r="C9" s="627"/>
      <c r="D9" s="65" t="s">
        <v>170</v>
      </c>
      <c r="E9" s="306">
        <v>10</v>
      </c>
      <c r="F9" s="310">
        <v>450</v>
      </c>
      <c r="G9" s="310">
        <v>350</v>
      </c>
      <c r="H9" s="310">
        <v>200</v>
      </c>
      <c r="I9" s="226">
        <f t="shared" si="0"/>
        <v>1600</v>
      </c>
      <c r="J9" s="227">
        <f t="shared" si="1"/>
        <v>2600</v>
      </c>
      <c r="K9" s="225">
        <f>('Memória 2 - NE-BA'!U9)*12*20</f>
        <v>1325.808</v>
      </c>
      <c r="L9" s="66">
        <f t="shared" si="2"/>
        <v>166.65599999999995</v>
      </c>
      <c r="M9" s="228">
        <f>'Memória 2 - NE-BA'!T9*12*20</f>
        <v>2138.4</v>
      </c>
      <c r="N9" s="303">
        <f t="shared" si="3"/>
        <v>0.92928571428571427</v>
      </c>
      <c r="O9" s="226">
        <f>'Memória 2 - NE-BA'!O9*12*20</f>
        <v>14464.96438594563</v>
      </c>
      <c r="P9" s="226">
        <f>'Memória 2 - NE-BA'!P9*12*20</f>
        <v>13560.96</v>
      </c>
      <c r="Q9" s="226">
        <f t="shared" si="4"/>
        <v>904.00438594563093</v>
      </c>
      <c r="R9" s="226">
        <f t="shared" si="5"/>
        <v>0</v>
      </c>
      <c r="S9" s="203">
        <f>PI()*(9.5/1000)^2*'Memória 2 - NE-BA'!E9*'Memória 2 - NE-BA'!D9*'Memória 2 - NE-BA'!C9*30*12*20</f>
        <v>134.32457443471418</v>
      </c>
      <c r="T9" s="203">
        <v>0</v>
      </c>
      <c r="U9" s="74">
        <v>0</v>
      </c>
      <c r="V9" s="377">
        <f t="shared" si="6"/>
        <v>19461.432771891261</v>
      </c>
      <c r="W9" s="378">
        <f t="shared" si="6"/>
        <v>17653.423999999999</v>
      </c>
      <c r="X9" s="370">
        <f>AV25/1000000</f>
        <v>0.49800128399999999</v>
      </c>
      <c r="Y9" s="243">
        <v>159</v>
      </c>
      <c r="Z9" s="244">
        <f t="shared" si="7"/>
        <v>79.182204155999997</v>
      </c>
      <c r="AA9" s="369">
        <f>Z9/(12*20*'Memória 2 - NE-BA'!C9*'Memória 2 - NE-BA'!D9*30)</f>
        <v>1.6713568928571427E-3</v>
      </c>
      <c r="AB9" s="362">
        <f t="shared" si="8"/>
        <v>19540.614976047262</v>
      </c>
      <c r="AC9" s="363">
        <f t="shared" si="9"/>
        <v>17732.606204156</v>
      </c>
      <c r="AD9" s="353" t="s">
        <v>885</v>
      </c>
      <c r="AE9" s="354" t="s">
        <v>882</v>
      </c>
      <c r="AF9" s="351" t="s">
        <v>881</v>
      </c>
      <c r="AG9" s="357" t="s">
        <v>884</v>
      </c>
      <c r="AH9" s="385">
        <f t="shared" si="10"/>
        <v>0.2252480644894822</v>
      </c>
      <c r="AI9" s="229">
        <f t="shared" si="10"/>
        <v>0.20432203703703702</v>
      </c>
      <c r="AJ9" s="229">
        <f t="shared" si="11"/>
        <v>0.22616452518573221</v>
      </c>
      <c r="AK9" s="386">
        <f t="shared" si="11"/>
        <v>0.20523849773328706</v>
      </c>
      <c r="AL9" s="393">
        <f t="shared" si="12"/>
        <v>32.384571401718958</v>
      </c>
      <c r="AM9" s="227">
        <f t="shared" si="13"/>
        <v>34.192580173610224</v>
      </c>
      <c r="AN9" s="227">
        <f t="shared" si="14"/>
        <v>33.425137539162961</v>
      </c>
      <c r="AO9" s="394">
        <f t="shared" si="14"/>
        <v>35.233146311054227</v>
      </c>
      <c r="AP9" s="399">
        <f t="shared" si="15"/>
        <v>143.77291753923654</v>
      </c>
      <c r="AQ9" s="252">
        <f t="shared" si="15"/>
        <v>167.34651175884767</v>
      </c>
      <c r="AR9" s="253">
        <f t="shared" si="15"/>
        <v>147.79124848034132</v>
      </c>
      <c r="AS9" s="400">
        <f t="shared" si="15"/>
        <v>171.66928573430042</v>
      </c>
      <c r="AT9" s="230"/>
      <c r="AU9" s="231"/>
      <c r="AV9" s="231"/>
      <c r="AW9" s="232"/>
      <c r="AX9" s="232"/>
      <c r="AY9" s="231"/>
      <c r="AZ9" s="230"/>
      <c r="BA9" s="230"/>
      <c r="BB9" s="230"/>
      <c r="BC9" s="230"/>
      <c r="BD9" s="230"/>
      <c r="BE9" s="230"/>
      <c r="BF9" s="230"/>
      <c r="BG9" s="230"/>
      <c r="BH9" s="230"/>
      <c r="BI9" s="230"/>
      <c r="BJ9" s="230"/>
      <c r="BK9" s="230"/>
      <c r="BL9" s="230"/>
      <c r="BM9" s="230"/>
      <c r="BN9" s="230"/>
      <c r="BO9" s="230"/>
      <c r="BP9" s="230"/>
      <c r="BQ9" s="230"/>
      <c r="BR9" s="230"/>
      <c r="BS9" s="230"/>
      <c r="BT9" s="230"/>
    </row>
    <row r="10" spans="1:72" s="128" customFormat="1" ht="14.25" customHeight="1" thickBot="1" x14ac:dyDescent="0.25">
      <c r="A10" s="131"/>
      <c r="B10" s="131"/>
      <c r="C10" s="627">
        <v>4</v>
      </c>
      <c r="D10" s="77" t="s">
        <v>171</v>
      </c>
      <c r="E10" s="305">
        <v>10</v>
      </c>
      <c r="F10" s="309">
        <v>2648.69</v>
      </c>
      <c r="G10" s="309">
        <v>359.12</v>
      </c>
      <c r="H10" s="309">
        <v>1080</v>
      </c>
      <c r="I10" s="66">
        <f t="shared" si="0"/>
        <v>6015.62</v>
      </c>
      <c r="J10" s="68">
        <f t="shared" si="1"/>
        <v>10103.43</v>
      </c>
      <c r="K10" s="196">
        <f>(' Memória 1 - SP'!N10)*12*20</f>
        <v>6562.0800000000008</v>
      </c>
      <c r="L10" s="66">
        <f t="shared" si="2"/>
        <v>5402.9280000000008</v>
      </c>
      <c r="M10" s="197">
        <f>'Memória 2 - NE-BA'!T10*12*20</f>
        <v>10584</v>
      </c>
      <c r="N10" s="303">
        <f t="shared" si="3"/>
        <v>0.64999999999999991</v>
      </c>
      <c r="O10" s="66">
        <f>'Memória 2 - NE-BA'!O10*12*20</f>
        <v>13560.96</v>
      </c>
      <c r="P10" s="66">
        <f>'Memória 2 - NE-BA'!P10*12*20</f>
        <v>13560.96</v>
      </c>
      <c r="Q10" s="66">
        <f t="shared" si="4"/>
        <v>0</v>
      </c>
      <c r="R10" s="66">
        <f t="shared" si="5"/>
        <v>0</v>
      </c>
      <c r="S10" s="203">
        <f>PI()*(9.5/1000)^2*'Memória 2 - NE-BA'!E10*'Memória 2 - NE-BA'!D10*'Memória 2 - NE-BA'!C10*30*12*20</f>
        <v>0</v>
      </c>
      <c r="T10" s="203">
        <f>S10/40</f>
        <v>0</v>
      </c>
      <c r="U10" s="70">
        <v>1</v>
      </c>
      <c r="V10" s="375">
        <f t="shared" si="6"/>
        <v>35629.398000000001</v>
      </c>
      <c r="W10" s="376">
        <f t="shared" si="6"/>
        <v>35629.398000000001</v>
      </c>
      <c r="X10" s="368">
        <f>AW25/1000000</f>
        <v>2.4648548400000001</v>
      </c>
      <c r="Y10" s="241">
        <v>159</v>
      </c>
      <c r="Z10" s="242">
        <f t="shared" si="7"/>
        <v>391.91191956</v>
      </c>
      <c r="AA10" s="369">
        <f>Z10/(12*20*'Memória 2 - NE-BA'!C10*'Memória 2 - NE-BA'!D10*30)</f>
        <v>8.2723724999999998E-3</v>
      </c>
      <c r="AB10" s="360">
        <f t="shared" si="8"/>
        <v>36021.309919560001</v>
      </c>
      <c r="AC10" s="361">
        <f t="shared" si="9"/>
        <v>36021.309919560001</v>
      </c>
      <c r="AD10" s="353" t="s">
        <v>886</v>
      </c>
      <c r="AE10" s="351" t="s">
        <v>886</v>
      </c>
      <c r="AF10" s="351" t="s">
        <v>887</v>
      </c>
      <c r="AG10" s="352" t="s">
        <v>887</v>
      </c>
      <c r="AH10" s="383">
        <f t="shared" si="10"/>
        <v>0.4123772916666667</v>
      </c>
      <c r="AI10" s="222">
        <f t="shared" si="10"/>
        <v>0.4123772916666667</v>
      </c>
      <c r="AJ10" s="222">
        <f t="shared" si="11"/>
        <v>0.4169133092541667</v>
      </c>
      <c r="AK10" s="384">
        <f t="shared" si="11"/>
        <v>0.4169133092541667</v>
      </c>
      <c r="AL10" s="391">
        <f t="shared" si="12"/>
        <v>16.21660617361022</v>
      </c>
      <c r="AM10" s="68">
        <f t="shared" si="13"/>
        <v>16.21660617361022</v>
      </c>
      <c r="AN10" s="68">
        <f t="shared" si="14"/>
        <v>16.944442595650223</v>
      </c>
      <c r="AO10" s="392">
        <f t="shared" si="14"/>
        <v>16.944442595650223</v>
      </c>
      <c r="AP10" s="399">
        <f t="shared" si="15"/>
        <v>39.32468276337206</v>
      </c>
      <c r="AQ10" s="252">
        <f t="shared" si="15"/>
        <v>39.32468276337206</v>
      </c>
      <c r="AR10" s="253">
        <f t="shared" si="15"/>
        <v>40.642604156635898</v>
      </c>
      <c r="AS10" s="400">
        <f t="shared" si="15"/>
        <v>40.642604156635898</v>
      </c>
      <c r="AT10" s="130"/>
      <c r="AU10" s="129"/>
      <c r="AV10" s="129"/>
      <c r="AW10" s="59"/>
      <c r="AX10" s="59"/>
      <c r="AY10" s="129"/>
      <c r="AZ10" s="130"/>
      <c r="BA10" s="130"/>
      <c r="BB10" s="130"/>
      <c r="BC10" s="130"/>
      <c r="BD10" s="130"/>
      <c r="BE10" s="130"/>
      <c r="BF10" s="130"/>
      <c r="BG10" s="130"/>
      <c r="BH10" s="130"/>
      <c r="BI10" s="130"/>
      <c r="BJ10" s="130"/>
      <c r="BK10" s="130"/>
      <c r="BL10" s="130"/>
      <c r="BM10" s="130"/>
      <c r="BN10" s="130"/>
      <c r="BO10" s="130"/>
      <c r="BP10" s="130"/>
      <c r="BQ10" s="130"/>
      <c r="BR10" s="130"/>
      <c r="BS10" s="130"/>
      <c r="BT10" s="130"/>
    </row>
    <row r="11" spans="1:72" s="128" customFormat="1" ht="12" thickBot="1" x14ac:dyDescent="0.25">
      <c r="A11" s="132"/>
      <c r="B11" s="132"/>
      <c r="C11" s="628"/>
      <c r="D11" s="78" t="s">
        <v>172</v>
      </c>
      <c r="E11" s="307">
        <v>10</v>
      </c>
      <c r="F11" s="311">
        <v>2877.84</v>
      </c>
      <c r="G11" s="311">
        <v>287.77999999999997</v>
      </c>
      <c r="H11" s="311">
        <v>1080</v>
      </c>
      <c r="I11" s="199">
        <f t="shared" si="0"/>
        <v>6331.24</v>
      </c>
      <c r="J11" s="80">
        <f t="shared" si="1"/>
        <v>10576.86</v>
      </c>
      <c r="K11" s="198">
        <f>(' Memória 1 - SP'!N11)*12*20</f>
        <v>10311.84</v>
      </c>
      <c r="L11" s="199">
        <f t="shared" si="2"/>
        <v>9152.6880000000001</v>
      </c>
      <c r="M11" s="200">
        <f>'Memória 2 - NE-BA'!T11*12*20</f>
        <v>16632</v>
      </c>
      <c r="N11" s="302">
        <f t="shared" si="3"/>
        <v>0.45000000000000007</v>
      </c>
      <c r="O11" s="199">
        <f>'Memória 2 - NE-BA'!O11*12*20</f>
        <v>13560.96</v>
      </c>
      <c r="P11" s="199">
        <f>'Memória 2 - NE-BA'!P11*12*20</f>
        <v>13560.96</v>
      </c>
      <c r="Q11" s="199">
        <f t="shared" si="4"/>
        <v>0</v>
      </c>
      <c r="R11" s="199">
        <f t="shared" si="5"/>
        <v>0</v>
      </c>
      <c r="S11" s="245">
        <f>PI()*(9.5/1000)^2*'Memória 2 - NE-BA'!E11*'Memória 2 - NE-BA'!D11*'Memória 2 - NE-BA'!C11*30*12*20</f>
        <v>0</v>
      </c>
      <c r="T11" s="245">
        <f>S11/40</f>
        <v>0</v>
      </c>
      <c r="U11" s="79">
        <v>1</v>
      </c>
      <c r="V11" s="379">
        <f t="shared" si="6"/>
        <v>43602.347999999998</v>
      </c>
      <c r="W11" s="380">
        <f t="shared" si="6"/>
        <v>43602.347999999998</v>
      </c>
      <c r="X11" s="371">
        <f>AX25/1000000</f>
        <v>3.8733433200000005</v>
      </c>
      <c r="Y11" s="246">
        <v>159</v>
      </c>
      <c r="Z11" s="247">
        <f t="shared" si="7"/>
        <v>615.86158788000012</v>
      </c>
      <c r="AA11" s="372">
        <f>Z11/(12*20*'Memória 2 - NE-BA'!C11*'Memória 2 - NE-BA'!D11*30)</f>
        <v>1.2999442500000003E-2</v>
      </c>
      <c r="AB11" s="364">
        <f t="shared" si="8"/>
        <v>44218.209587879996</v>
      </c>
      <c r="AC11" s="365">
        <f t="shared" si="9"/>
        <v>44218.209587879996</v>
      </c>
      <c r="AD11" s="353" t="s">
        <v>888</v>
      </c>
      <c r="AE11" s="351" t="s">
        <v>888</v>
      </c>
      <c r="AF11" s="351" t="s">
        <v>889</v>
      </c>
      <c r="AG11" s="352" t="s">
        <v>889</v>
      </c>
      <c r="AH11" s="387">
        <f t="shared" si="10"/>
        <v>0.50465680555555548</v>
      </c>
      <c r="AI11" s="223">
        <f t="shared" si="10"/>
        <v>0.50465680555555548</v>
      </c>
      <c r="AJ11" s="223">
        <f t="shared" si="11"/>
        <v>0.51178483319305557</v>
      </c>
      <c r="AK11" s="388">
        <f t="shared" si="11"/>
        <v>0.51178483319305557</v>
      </c>
      <c r="AL11" s="395">
        <f t="shared" si="12"/>
        <v>8.2436561736102227</v>
      </c>
      <c r="AM11" s="80">
        <f t="shared" si="13"/>
        <v>8.2436561736102227</v>
      </c>
      <c r="AN11" s="80">
        <f t="shared" si="14"/>
        <v>8.7475429273302296</v>
      </c>
      <c r="AO11" s="396">
        <f t="shared" si="14"/>
        <v>8.7475429273302296</v>
      </c>
      <c r="AP11" s="401">
        <f t="shared" si="15"/>
        <v>16.33517289940265</v>
      </c>
      <c r="AQ11" s="254">
        <f t="shared" si="15"/>
        <v>16.33517289940265</v>
      </c>
      <c r="AR11" s="255">
        <f t="shared" si="15"/>
        <v>17.092227748825216</v>
      </c>
      <c r="AS11" s="402">
        <f t="shared" si="15"/>
        <v>17.092227748825216</v>
      </c>
      <c r="AT11" s="130"/>
      <c r="AU11" s="129"/>
      <c r="AV11" s="129"/>
      <c r="AW11" s="59"/>
      <c r="AX11" s="59"/>
      <c r="AY11" s="129"/>
      <c r="AZ11" s="130"/>
      <c r="BA11" s="130"/>
      <c r="BB11" s="130"/>
      <c r="BC11" s="130"/>
      <c r="BD11" s="130"/>
      <c r="BE11" s="130"/>
      <c r="BF11" s="130"/>
      <c r="BG11" s="130"/>
      <c r="BH11" s="130"/>
      <c r="BI11" s="130"/>
      <c r="BJ11" s="130"/>
      <c r="BK11" s="130"/>
      <c r="BL11" s="130"/>
      <c r="BM11" s="130"/>
      <c r="BN11" s="130"/>
      <c r="BO11" s="130"/>
      <c r="BP11" s="130"/>
      <c r="BQ11" s="130"/>
      <c r="BR11" s="130"/>
      <c r="BS11" s="130"/>
      <c r="BT11" s="130"/>
    </row>
    <row r="12" spans="1:72" ht="28.5" customHeight="1" x14ac:dyDescent="0.25">
      <c r="A12" s="53"/>
      <c r="B12" s="53"/>
      <c r="C12" s="623" t="s">
        <v>891</v>
      </c>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187"/>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row>
    <row r="13" spans="1:72" ht="33" hidden="1" customHeight="1" thickBot="1" x14ac:dyDescent="0.3">
      <c r="A13" s="53"/>
      <c r="B13" s="53"/>
      <c r="C13" s="54"/>
      <c r="D13" s="54"/>
      <c r="E13" s="54" t="s">
        <v>235</v>
      </c>
      <c r="F13" s="54"/>
      <c r="G13" s="54"/>
      <c r="H13" s="54"/>
      <c r="I13" s="54"/>
      <c r="J13" s="54"/>
      <c r="K13" s="54"/>
      <c r="L13" s="54"/>
      <c r="M13" s="54"/>
      <c r="N13" s="54">
        <f>'Memória 2 - NE-BA'!E6*PI()*(9.5/1000)^2</f>
        <v>9.9235057945267586E-4</v>
      </c>
      <c r="O13" s="54"/>
      <c r="P13" s="54"/>
      <c r="Q13" s="54"/>
      <c r="R13" s="54"/>
      <c r="S13" s="54">
        <f>N13*1000</f>
        <v>0.99235057945267591</v>
      </c>
      <c r="T13" s="54"/>
      <c r="AT13" s="53"/>
      <c r="AU13" s="165" t="s">
        <v>237</v>
      </c>
      <c r="AV13" s="599"/>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row>
    <row r="14" spans="1:72" ht="60.75" hidden="1" thickBot="1" x14ac:dyDescent="0.3">
      <c r="A14" s="53"/>
      <c r="B14" s="53"/>
      <c r="C14" s="54"/>
      <c r="D14" s="54"/>
      <c r="E14" s="54"/>
      <c r="F14" s="54"/>
      <c r="G14" s="54">
        <v>617.5</v>
      </c>
      <c r="H14" s="54"/>
      <c r="I14" s="54"/>
      <c r="J14" s="54"/>
      <c r="K14" s="639" t="s">
        <v>173</v>
      </c>
      <c r="L14" s="55"/>
      <c r="M14" s="55"/>
      <c r="N14" s="54"/>
      <c r="O14" s="54"/>
      <c r="P14" s="126">
        <f t="shared" ref="P14:P19" si="16">O6+R6</f>
        <v>14193.763070161946</v>
      </c>
      <c r="Q14" s="126"/>
      <c r="R14" s="54"/>
      <c r="S14" s="54"/>
      <c r="T14" s="54"/>
      <c r="AM14" s="117" t="s">
        <v>234</v>
      </c>
      <c r="AN14" s="181" t="s">
        <v>246</v>
      </c>
      <c r="AO14" s="118" t="s">
        <v>245</v>
      </c>
      <c r="AT14" s="53"/>
      <c r="AU14" s="166">
        <v>80.7</v>
      </c>
      <c r="AV14" s="600"/>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row>
    <row r="15" spans="1:72" ht="15.75" hidden="1" thickBot="1" x14ac:dyDescent="0.3">
      <c r="A15" s="53"/>
      <c r="B15" s="53"/>
      <c r="C15" s="54"/>
      <c r="D15" s="54"/>
      <c r="E15" s="54"/>
      <c r="F15" s="54"/>
      <c r="G15" s="54">
        <v>6273.8</v>
      </c>
      <c r="H15" s="54"/>
      <c r="I15" s="56">
        <f>G14/G15</f>
        <v>9.8425196850393692E-2</v>
      </c>
      <c r="J15" s="56"/>
      <c r="K15" s="640"/>
      <c r="L15" s="55"/>
      <c r="M15" s="55"/>
      <c r="N15" s="54"/>
      <c r="O15" s="54"/>
      <c r="P15" s="126">
        <f t="shared" si="16"/>
        <v>14464.96438594563</v>
      </c>
      <c r="Q15" s="126"/>
      <c r="R15" s="54"/>
      <c r="S15" s="54"/>
      <c r="T15" s="54"/>
      <c r="AM15" t="s">
        <v>174</v>
      </c>
      <c r="AN15" s="179">
        <v>0.25</v>
      </c>
      <c r="AO15" s="180">
        <v>86.21</v>
      </c>
      <c r="AT15" s="53"/>
      <c r="AU15" s="167">
        <v>93.06</v>
      </c>
      <c r="AV15" s="168"/>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row>
    <row r="16" spans="1:72" ht="15.75" hidden="1" thickBot="1" x14ac:dyDescent="0.3">
      <c r="C16" s="54"/>
      <c r="D16" s="54"/>
      <c r="E16" s="54"/>
      <c r="F16" s="54"/>
      <c r="G16" s="54"/>
      <c r="H16" s="54"/>
      <c r="I16" s="54"/>
      <c r="J16" s="54"/>
      <c r="K16" s="3">
        <v>78.62</v>
      </c>
      <c r="L16" s="57"/>
      <c r="M16" s="57"/>
      <c r="N16" s="54"/>
      <c r="O16" s="54"/>
      <c r="P16" s="126">
        <f t="shared" si="16"/>
        <v>14368.793706589713</v>
      </c>
      <c r="Q16" s="126"/>
      <c r="R16" s="54"/>
      <c r="S16" s="54"/>
      <c r="T16" s="54"/>
      <c r="AM16" t="s">
        <v>175</v>
      </c>
      <c r="AN16" s="179">
        <v>0.25</v>
      </c>
      <c r="AO16" s="180">
        <v>752.77</v>
      </c>
      <c r="AT16" s="53"/>
      <c r="AU16" s="167">
        <v>93.06</v>
      </c>
      <c r="AV16" s="169"/>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row>
    <row r="17" spans="2:72" ht="15.75" hidden="1" thickBot="1" x14ac:dyDescent="0.3">
      <c r="C17" s="54"/>
      <c r="D17" s="54"/>
      <c r="E17" s="54"/>
      <c r="F17" s="54"/>
      <c r="G17" s="54"/>
      <c r="H17" s="54"/>
      <c r="I17" s="54"/>
      <c r="J17" s="54"/>
      <c r="K17" s="3">
        <f>' Memória 1 - SP'!N7</f>
        <v>5.41</v>
      </c>
      <c r="L17" s="57"/>
      <c r="M17" s="57"/>
      <c r="N17" s="54">
        <v>47.1</v>
      </c>
      <c r="O17" s="54"/>
      <c r="P17" s="126">
        <f t="shared" si="16"/>
        <v>14464.96438594563</v>
      </c>
      <c r="Q17" s="126"/>
      <c r="R17" s="54"/>
      <c r="S17" s="54"/>
      <c r="T17" s="54"/>
      <c r="U17">
        <v>90</v>
      </c>
      <c r="AM17" t="s">
        <v>176</v>
      </c>
      <c r="AN17" s="179">
        <v>0.3</v>
      </c>
      <c r="AO17" s="180">
        <v>19.66</v>
      </c>
      <c r="AT17" s="53"/>
      <c r="AU17" s="167">
        <v>93.06</v>
      </c>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row>
    <row r="18" spans="2:72" ht="15.75" hidden="1" thickBot="1" x14ac:dyDescent="0.3">
      <c r="C18" s="54"/>
      <c r="D18" s="54"/>
      <c r="E18" s="54"/>
      <c r="F18" s="54"/>
      <c r="G18" s="54"/>
      <c r="H18" s="54"/>
      <c r="I18" s="54"/>
      <c r="J18" s="54"/>
      <c r="K18" s="54"/>
      <c r="L18" s="54"/>
      <c r="M18" s="54"/>
      <c r="N18" s="54">
        <v>44.5</v>
      </c>
      <c r="O18" s="54"/>
      <c r="P18" s="126">
        <f t="shared" si="16"/>
        <v>13560.96</v>
      </c>
      <c r="Q18" s="126"/>
      <c r="R18" s="54"/>
      <c r="S18" s="54"/>
      <c r="T18" s="54"/>
      <c r="U18">
        <f>N18*U17/N17</f>
        <v>85.031847133757964</v>
      </c>
      <c r="AM18" t="s">
        <v>174</v>
      </c>
      <c r="AN18" s="179">
        <v>0.2</v>
      </c>
      <c r="AO18" s="180">
        <v>86.21</v>
      </c>
      <c r="AT18" s="53"/>
      <c r="AU18" s="167">
        <v>80.7</v>
      </c>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row>
    <row r="19" spans="2:72" ht="15.75" hidden="1" thickBot="1" x14ac:dyDescent="0.3">
      <c r="C19" s="54"/>
      <c r="D19" s="54"/>
      <c r="E19" s="54"/>
      <c r="F19" s="54"/>
      <c r="G19" s="54"/>
      <c r="H19" s="54"/>
      <c r="I19" s="54"/>
      <c r="J19" s="54"/>
      <c r="K19" s="54"/>
      <c r="L19" s="54"/>
      <c r="M19" s="54"/>
      <c r="N19" s="54"/>
      <c r="O19" s="54"/>
      <c r="P19" s="126">
        <f t="shared" si="16"/>
        <v>13560.96</v>
      </c>
      <c r="Q19" s="126"/>
      <c r="R19" s="54"/>
      <c r="S19" s="54"/>
      <c r="T19" s="54"/>
      <c r="AN19" s="180"/>
      <c r="AO19" s="180" t="s">
        <v>177</v>
      </c>
      <c r="AT19" s="53"/>
      <c r="AU19" s="167">
        <v>80.7</v>
      </c>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row>
    <row r="20" spans="2:72" ht="60" hidden="1" x14ac:dyDescent="0.25">
      <c r="C20" s="54"/>
      <c r="D20" s="54"/>
      <c r="E20" s="54"/>
      <c r="F20" s="54"/>
      <c r="G20" s="54"/>
      <c r="H20" s="54"/>
      <c r="I20" s="54"/>
      <c r="J20" s="54"/>
      <c r="K20" s="58"/>
      <c r="L20" s="58"/>
      <c r="M20" s="58"/>
      <c r="N20" s="58"/>
      <c r="O20" s="58"/>
      <c r="P20" s="126">
        <f>P12+R12</f>
        <v>0</v>
      </c>
      <c r="Q20" s="126"/>
      <c r="R20" s="58"/>
      <c r="S20" s="58"/>
      <c r="T20" s="54"/>
      <c r="AM20" s="117" t="s">
        <v>234</v>
      </c>
      <c r="AN20" s="181" t="s">
        <v>246</v>
      </c>
      <c r="AO20" s="118" t="s">
        <v>245</v>
      </c>
      <c r="AS20" s="182" t="s">
        <v>244</v>
      </c>
      <c r="AT20" s="182" t="s">
        <v>247</v>
      </c>
      <c r="AU20" s="182" t="s">
        <v>248</v>
      </c>
      <c r="AV20" s="182" t="s">
        <v>249</v>
      </c>
      <c r="AW20" s="182" t="s">
        <v>250</v>
      </c>
      <c r="AX20" s="182" t="s">
        <v>251</v>
      </c>
      <c r="AY20" s="53"/>
      <c r="AZ20" s="53"/>
      <c r="BA20" s="53"/>
      <c r="BB20" s="53"/>
      <c r="BC20" s="53"/>
      <c r="BD20" s="53"/>
      <c r="BE20" s="53"/>
      <c r="BF20" s="53"/>
      <c r="BG20" s="53"/>
      <c r="BH20" s="53"/>
      <c r="BI20" s="53"/>
      <c r="BJ20" s="53"/>
      <c r="BK20" s="53"/>
      <c r="BL20" s="53"/>
      <c r="BM20" s="53"/>
      <c r="BN20" s="53"/>
      <c r="BO20" s="53"/>
      <c r="BP20" s="53"/>
      <c r="BQ20" s="53"/>
      <c r="BR20" s="53"/>
      <c r="BS20" s="53"/>
      <c r="BT20" s="53"/>
    </row>
    <row r="21" spans="2:72" hidden="1" x14ac:dyDescent="0.25">
      <c r="C21" s="54"/>
      <c r="D21" s="54"/>
      <c r="E21" s="54"/>
      <c r="F21" s="54"/>
      <c r="G21" s="54"/>
      <c r="H21" s="54"/>
      <c r="I21" s="54"/>
      <c r="J21" s="54"/>
      <c r="K21" s="58"/>
      <c r="L21" s="58"/>
      <c r="M21" s="58"/>
      <c r="N21" s="58"/>
      <c r="O21" s="58"/>
      <c r="P21" s="58"/>
      <c r="Q21" s="58"/>
      <c r="R21" s="58"/>
      <c r="S21" s="58"/>
      <c r="T21" s="54"/>
      <c r="AM21" t="s">
        <v>174</v>
      </c>
      <c r="AN21" s="179">
        <v>0.25</v>
      </c>
      <c r="AO21" s="180">
        <v>86.21</v>
      </c>
      <c r="AS21" s="183">
        <f>$M$6*AO15*AN15</f>
        <v>651747.6</v>
      </c>
      <c r="AT21" s="183">
        <f>$M$7*AN21*AO21</f>
        <v>40294.553999999996</v>
      </c>
      <c r="AU21" s="183">
        <f>AN29*AO29*$M$8</f>
        <v>43553.291999999994</v>
      </c>
      <c r="AV21" s="183">
        <f>$M$9*AN35*AO35</f>
        <v>46087.866000000002</v>
      </c>
      <c r="AW21" s="183">
        <f>$M$10*AN41*AO41</f>
        <v>228111.65999999997</v>
      </c>
      <c r="AX21" s="183">
        <f>$M$11*AN47*AO47</f>
        <v>358461.18</v>
      </c>
      <c r="AY21" s="53"/>
      <c r="AZ21" s="53"/>
      <c r="BA21" s="53"/>
      <c r="BB21" s="53"/>
      <c r="BC21" s="53"/>
      <c r="BD21" s="53"/>
      <c r="BE21" s="53"/>
      <c r="BF21" s="53"/>
      <c r="BG21" s="53"/>
      <c r="BH21" s="53"/>
      <c r="BI21" s="53"/>
      <c r="BJ21" s="53"/>
      <c r="BK21" s="53"/>
      <c r="BL21" s="53"/>
      <c r="BM21" s="53"/>
      <c r="BN21" s="53"/>
      <c r="BO21" s="53"/>
      <c r="BP21" s="53"/>
      <c r="BQ21" s="53"/>
      <c r="BR21" s="53"/>
      <c r="BS21" s="53"/>
      <c r="BT21" s="53"/>
    </row>
    <row r="22" spans="2:72" hidden="1" x14ac:dyDescent="0.25">
      <c r="C22" s="54"/>
      <c r="D22" s="54"/>
      <c r="E22" s="54"/>
      <c r="F22" s="54"/>
      <c r="G22" s="54"/>
      <c r="H22" s="54"/>
      <c r="I22" s="54"/>
      <c r="J22" s="54"/>
      <c r="K22" s="601"/>
      <c r="L22" s="601"/>
      <c r="M22" s="64"/>
      <c r="N22" s="58"/>
      <c r="O22" s="58"/>
      <c r="P22" s="58"/>
      <c r="Q22" s="58"/>
      <c r="R22" s="58"/>
      <c r="S22" s="58"/>
      <c r="T22" s="54"/>
      <c r="AM22" t="s">
        <v>175</v>
      </c>
      <c r="AN22" s="179">
        <v>0.25</v>
      </c>
      <c r="AO22" s="180">
        <v>752.77</v>
      </c>
      <c r="AS22" s="183">
        <f>$M$6*AO16*AN16</f>
        <v>5690941.2000000002</v>
      </c>
      <c r="AT22" s="183">
        <f>$M$7*AN22*AO22</f>
        <v>351844.69800000003</v>
      </c>
      <c r="AU22" s="183">
        <f>AN30*AO30*$M$8</f>
        <v>380299.40399999992</v>
      </c>
      <c r="AV22" s="183">
        <f>$M$9*AN36*AO36</f>
        <v>402430.842</v>
      </c>
      <c r="AW22" s="183">
        <f>$M$10*AN42*AO42</f>
        <v>1991829.42</v>
      </c>
      <c r="AX22" s="183">
        <f>$M$11*AN48*AO48</f>
        <v>3130017.66</v>
      </c>
      <c r="AY22" s="53"/>
      <c r="AZ22" s="53"/>
      <c r="BA22" s="53"/>
      <c r="BB22" s="53"/>
      <c r="BC22" s="53"/>
      <c r="BD22" s="53"/>
      <c r="BE22" s="53"/>
      <c r="BF22" s="53"/>
      <c r="BG22" s="53"/>
      <c r="BH22" s="53"/>
      <c r="BI22" s="53"/>
      <c r="BJ22" s="53"/>
      <c r="BK22" s="53"/>
      <c r="BL22" s="53"/>
      <c r="BM22" s="53"/>
      <c r="BN22" s="53"/>
      <c r="BO22" s="53"/>
      <c r="BP22" s="53"/>
      <c r="BQ22" s="53"/>
      <c r="BR22" s="53"/>
      <c r="BS22" s="53"/>
      <c r="BT22" s="53"/>
    </row>
    <row r="23" spans="2:72" hidden="1" x14ac:dyDescent="0.25">
      <c r="C23" s="54"/>
      <c r="D23" s="54"/>
      <c r="E23" s="54"/>
      <c r="F23" s="54"/>
      <c r="G23" s="54"/>
      <c r="H23" s="54"/>
      <c r="I23" s="54"/>
      <c r="J23" s="54"/>
      <c r="K23" s="601"/>
      <c r="L23" s="601"/>
      <c r="M23" s="64"/>
      <c r="N23" s="58"/>
      <c r="O23" s="58"/>
      <c r="P23" s="58"/>
      <c r="Q23" s="58"/>
      <c r="R23" s="58"/>
      <c r="S23" s="58"/>
      <c r="T23" s="54"/>
      <c r="AM23" t="s">
        <v>176</v>
      </c>
      <c r="AN23" s="179">
        <v>0.3</v>
      </c>
      <c r="AO23" s="180">
        <v>19.66</v>
      </c>
      <c r="AS23" s="183">
        <f>$M$6*AO17*AN17</f>
        <v>178355.52</v>
      </c>
      <c r="AT23" s="183">
        <f>$M$7*AN23*AO23</f>
        <v>11026.900799999999</v>
      </c>
      <c r="AU23" s="183">
        <f>AN31*AO31*$M$8</f>
        <v>11918.678399999997</v>
      </c>
      <c r="AV23" s="183">
        <f>$M$9*AN37*AO37</f>
        <v>12612.2832</v>
      </c>
      <c r="AW23" s="183">
        <f>$M$10*AN43*AO43</f>
        <v>62424.431999999993</v>
      </c>
      <c r="AX23" s="183">
        <f>$M$11*AN49*AO49</f>
        <v>98095.535999999993</v>
      </c>
      <c r="AY23" s="53"/>
      <c r="AZ23" s="53"/>
      <c r="BA23" s="53"/>
      <c r="BB23" s="53"/>
      <c r="BC23" s="53"/>
      <c r="BD23" s="53"/>
      <c r="BE23" s="53"/>
      <c r="BF23" s="53"/>
      <c r="BG23" s="53"/>
      <c r="BH23" s="53"/>
      <c r="BI23" s="53"/>
      <c r="BJ23" s="53"/>
      <c r="BK23" s="53"/>
      <c r="BL23" s="53"/>
      <c r="BM23" s="53"/>
      <c r="BN23" s="53"/>
      <c r="BO23" s="53"/>
      <c r="BP23" s="53"/>
      <c r="BQ23" s="53"/>
      <c r="BR23" s="53"/>
      <c r="BS23" s="53"/>
      <c r="BT23" s="53"/>
    </row>
    <row r="24" spans="2:72" hidden="1" x14ac:dyDescent="0.25">
      <c r="C24" s="54"/>
      <c r="D24" s="54"/>
      <c r="E24" s="54"/>
      <c r="F24" s="54"/>
      <c r="G24" s="54"/>
      <c r="H24" s="54"/>
      <c r="I24" s="54"/>
      <c r="J24" s="54"/>
      <c r="K24" s="59"/>
      <c r="L24" s="59"/>
      <c r="M24" s="59"/>
      <c r="N24" s="58"/>
      <c r="O24" s="58"/>
      <c r="P24" s="58"/>
      <c r="Q24" s="58"/>
      <c r="R24" s="58"/>
      <c r="S24" s="58"/>
      <c r="T24" s="54"/>
      <c r="AM24" t="s">
        <v>174</v>
      </c>
      <c r="AN24" s="179">
        <v>0.2</v>
      </c>
      <c r="AO24" s="180">
        <v>86.21</v>
      </c>
      <c r="AS24" s="183">
        <f>$M$6*AO18*AN18</f>
        <v>521398.08</v>
      </c>
      <c r="AT24" s="183">
        <f>$M$7*AN24*AO24</f>
        <v>32235.643200000002</v>
      </c>
      <c r="AU24" s="183">
        <f>AN32*AO32*$M$8</f>
        <v>34842.633599999994</v>
      </c>
      <c r="AV24" s="183">
        <f>$M$9*AN38*AO38</f>
        <v>36870.292800000003</v>
      </c>
      <c r="AW24" s="183">
        <f>$M$10*AN44*AO44</f>
        <v>182489.32800000001</v>
      </c>
      <c r="AX24" s="183">
        <f>$M$11*AN50*AO50</f>
        <v>286768.94399999996</v>
      </c>
      <c r="AY24" s="53"/>
      <c r="AZ24" s="53"/>
      <c r="BA24" s="53"/>
      <c r="BB24" s="53"/>
      <c r="BC24" s="53"/>
      <c r="BD24" s="53"/>
      <c r="BE24" s="53"/>
      <c r="BF24" s="53"/>
      <c r="BG24" s="53"/>
      <c r="BH24" s="53"/>
      <c r="BI24" s="53"/>
      <c r="BJ24" s="53"/>
      <c r="BK24" s="53"/>
      <c r="BL24" s="53"/>
      <c r="BM24" s="53"/>
      <c r="BN24" s="53"/>
      <c r="BO24" s="53"/>
      <c r="BP24" s="53"/>
      <c r="BQ24" s="53"/>
      <c r="BR24" s="53"/>
      <c r="BS24" s="53"/>
      <c r="BT24" s="53"/>
    </row>
    <row r="25" spans="2:72" hidden="1" x14ac:dyDescent="0.25">
      <c r="C25" s="54"/>
      <c r="D25" s="54"/>
      <c r="E25" s="54"/>
      <c r="F25" s="54"/>
      <c r="G25" s="54"/>
      <c r="H25" s="54"/>
      <c r="I25" s="54"/>
      <c r="J25" s="54"/>
      <c r="K25" s="59"/>
      <c r="L25" s="59"/>
      <c r="M25" s="59"/>
      <c r="N25" s="58"/>
      <c r="O25" s="58"/>
      <c r="P25" s="58"/>
      <c r="Q25" s="58"/>
      <c r="R25" s="58"/>
      <c r="S25" s="58"/>
      <c r="T25" s="54"/>
      <c r="AN25" s="180"/>
      <c r="AO25" s="180"/>
      <c r="AS25" s="184">
        <f t="shared" ref="AS25:AX25" si="17">SUM(AS21:AS24)</f>
        <v>7042442.3999999994</v>
      </c>
      <c r="AT25" s="185">
        <f t="shared" si="17"/>
        <v>435401.79600000003</v>
      </c>
      <c r="AU25" s="185">
        <f t="shared" si="17"/>
        <v>470614.00799999991</v>
      </c>
      <c r="AV25" s="185">
        <f t="shared" si="17"/>
        <v>498001.28399999999</v>
      </c>
      <c r="AW25" s="185">
        <f t="shared" si="17"/>
        <v>2464854.8400000003</v>
      </c>
      <c r="AX25" s="185">
        <f t="shared" si="17"/>
        <v>3873343.3200000003</v>
      </c>
      <c r="AY25" s="53"/>
      <c r="AZ25" s="53"/>
      <c r="BA25" s="53"/>
      <c r="BB25" s="53"/>
      <c r="BC25" s="53"/>
      <c r="BD25" s="53"/>
      <c r="BE25" s="53"/>
      <c r="BF25" s="53"/>
      <c r="BG25" s="53"/>
      <c r="BH25" s="53"/>
      <c r="BI25" s="53"/>
      <c r="BJ25" s="53"/>
      <c r="BK25" s="53"/>
      <c r="BL25" s="53"/>
      <c r="BM25" s="53"/>
      <c r="BN25" s="53"/>
      <c r="BO25" s="53"/>
      <c r="BP25" s="53"/>
      <c r="BQ25" s="53"/>
      <c r="BR25" s="53"/>
      <c r="BS25" s="53"/>
      <c r="BT25" s="53"/>
    </row>
    <row r="26" spans="2:72" ht="60" hidden="1" x14ac:dyDescent="0.25">
      <c r="C26" s="54"/>
      <c r="D26" s="54"/>
      <c r="E26" s="54"/>
      <c r="F26" s="54"/>
      <c r="G26" s="54"/>
      <c r="H26" s="54"/>
      <c r="I26" s="54"/>
      <c r="J26" s="54"/>
      <c r="K26" s="59"/>
      <c r="L26" s="59"/>
      <c r="M26" s="59"/>
      <c r="N26" s="58"/>
      <c r="O26" s="58"/>
      <c r="P26" s="58"/>
      <c r="Q26" s="58"/>
      <c r="R26" s="58"/>
      <c r="S26" s="58"/>
      <c r="T26" s="54"/>
      <c r="AM26" s="117" t="s">
        <v>234</v>
      </c>
      <c r="AN26" s="181" t="s">
        <v>246</v>
      </c>
      <c r="AO26" s="118" t="s">
        <v>245</v>
      </c>
      <c r="AS26" s="184">
        <f t="shared" ref="AS26:AX26" si="18">AS25/1000</f>
        <v>7042.442399999999</v>
      </c>
      <c r="AT26" s="184">
        <f t="shared" si="18"/>
        <v>435.40179600000005</v>
      </c>
      <c r="AU26" s="184">
        <f t="shared" si="18"/>
        <v>470.6140079999999</v>
      </c>
      <c r="AV26" s="184">
        <f t="shared" si="18"/>
        <v>498.001284</v>
      </c>
      <c r="AW26" s="184">
        <f t="shared" si="18"/>
        <v>2464.8548400000004</v>
      </c>
      <c r="AX26" s="184">
        <f t="shared" si="18"/>
        <v>3873.3433200000004</v>
      </c>
      <c r="AY26" s="53"/>
      <c r="AZ26" s="53"/>
      <c r="BA26" s="53"/>
      <c r="BB26" s="53"/>
      <c r="BC26" s="53"/>
      <c r="BD26" s="53"/>
      <c r="BE26" s="53"/>
      <c r="BF26" s="53"/>
      <c r="BG26" s="53"/>
      <c r="BH26" s="53"/>
      <c r="BI26" s="53"/>
      <c r="BJ26" s="53"/>
      <c r="BK26" s="53"/>
      <c r="BL26" s="53"/>
      <c r="BM26" s="53"/>
      <c r="BN26" s="53"/>
      <c r="BO26" s="53"/>
      <c r="BP26" s="53"/>
      <c r="BQ26" s="53"/>
      <c r="BR26" s="53"/>
      <c r="BS26" s="53"/>
      <c r="BT26" s="53"/>
    </row>
    <row r="27" spans="2:72" hidden="1" x14ac:dyDescent="0.25">
      <c r="C27" s="54"/>
      <c r="D27" s="54"/>
      <c r="E27" s="54"/>
      <c r="F27" s="54"/>
      <c r="G27" s="54"/>
      <c r="H27" s="54"/>
      <c r="I27" s="54"/>
      <c r="J27" s="54"/>
      <c r="K27" s="59"/>
      <c r="L27" s="59"/>
      <c r="M27" s="59"/>
      <c r="N27" s="58"/>
      <c r="O27" s="58"/>
      <c r="P27" s="58"/>
      <c r="Q27" s="58"/>
      <c r="R27" s="58"/>
      <c r="S27" s="58"/>
      <c r="T27" s="54"/>
      <c r="AN27" s="180"/>
      <c r="AO27" s="180"/>
      <c r="AR27" s="90">
        <v>40</v>
      </c>
      <c r="AS27" s="186"/>
      <c r="AT27" s="186"/>
      <c r="AU27" s="186"/>
      <c r="AV27" s="186"/>
      <c r="AW27" s="186"/>
      <c r="AX27" s="186"/>
      <c r="AY27" s="53"/>
      <c r="AZ27" s="53"/>
      <c r="BA27" s="53"/>
      <c r="BB27" s="53"/>
      <c r="BC27" s="53"/>
      <c r="BD27" s="53"/>
      <c r="BE27" s="53"/>
      <c r="BF27" s="53"/>
      <c r="BG27" s="53"/>
      <c r="BH27" s="53"/>
      <c r="BI27" s="53"/>
      <c r="BJ27" s="53"/>
      <c r="BK27" s="53"/>
      <c r="BL27" s="53"/>
      <c r="BM27" s="53"/>
      <c r="BN27" s="53"/>
      <c r="BO27" s="53"/>
      <c r="BP27" s="53"/>
      <c r="BQ27" s="53"/>
      <c r="BR27" s="53"/>
      <c r="BS27" s="53"/>
      <c r="BT27" s="53"/>
    </row>
    <row r="28" spans="2:72" hidden="1" x14ac:dyDescent="0.25">
      <c r="C28" s="54"/>
      <c r="D28" s="54"/>
      <c r="E28" s="54"/>
      <c r="F28" s="54"/>
      <c r="G28" s="54"/>
      <c r="H28" s="54"/>
      <c r="I28" s="54"/>
      <c r="J28" s="54"/>
      <c r="K28" s="63"/>
      <c r="L28" s="59"/>
      <c r="M28" s="59"/>
      <c r="N28" s="58"/>
      <c r="O28" s="58"/>
      <c r="P28" s="58"/>
      <c r="Q28" s="58"/>
      <c r="R28" s="58"/>
      <c r="S28" s="58"/>
      <c r="T28" s="54"/>
      <c r="AN28" s="180"/>
      <c r="AO28" s="180" t="s">
        <v>206</v>
      </c>
      <c r="AR28" s="91">
        <v>50</v>
      </c>
      <c r="AS28" s="186">
        <f t="shared" ref="AS28:AX28" si="19">AS26*50*3.18</f>
        <v>1119748.3415999999</v>
      </c>
      <c r="AT28" s="186">
        <f t="shared" si="19"/>
        <v>69228.885564000011</v>
      </c>
      <c r="AU28" s="186">
        <f t="shared" si="19"/>
        <v>74827.627271999983</v>
      </c>
      <c r="AV28" s="186">
        <f t="shared" si="19"/>
        <v>79182.204156000007</v>
      </c>
      <c r="AW28" s="186">
        <f t="shared" si="19"/>
        <v>391911.91956000013</v>
      </c>
      <c r="AX28" s="186">
        <f t="shared" si="19"/>
        <v>615861.58788000012</v>
      </c>
      <c r="AY28" s="53"/>
      <c r="AZ28" s="170">
        <f t="shared" ref="AZ28:BE28" si="20">AS28/(3*4*30*12*20)</f>
        <v>12.960050249999998</v>
      </c>
      <c r="BA28" s="170">
        <f t="shared" si="20"/>
        <v>0.80126024958333342</v>
      </c>
      <c r="BB28" s="170">
        <f t="shared" si="20"/>
        <v>0.86606050083333319</v>
      </c>
      <c r="BC28" s="170">
        <f t="shared" si="20"/>
        <v>0.91646069625000004</v>
      </c>
      <c r="BD28" s="170">
        <f t="shared" si="20"/>
        <v>4.5360175875000017</v>
      </c>
      <c r="BE28" s="170">
        <f t="shared" si="20"/>
        <v>7.1280276375000016</v>
      </c>
      <c r="BF28" s="53"/>
      <c r="BG28" s="53"/>
      <c r="BH28" s="53"/>
      <c r="BI28" s="53"/>
      <c r="BJ28" s="53"/>
      <c r="BK28" s="53"/>
      <c r="BL28" s="53"/>
      <c r="BM28" s="53"/>
      <c r="BN28" s="53"/>
      <c r="BO28" s="53"/>
      <c r="BP28" s="53"/>
      <c r="BQ28" s="53"/>
      <c r="BR28" s="53"/>
      <c r="BS28" s="53"/>
      <c r="BT28" s="53"/>
    </row>
    <row r="29" spans="2:72" ht="15.75" hidden="1" thickBot="1" x14ac:dyDescent="0.3">
      <c r="B29" t="s">
        <v>181</v>
      </c>
      <c r="C29" s="54"/>
      <c r="D29" s="54">
        <v>50.9</v>
      </c>
      <c r="E29" s="54"/>
      <c r="F29" t="s">
        <v>179</v>
      </c>
      <c r="G29" s="54">
        <v>47.1</v>
      </c>
      <c r="H29" s="54"/>
      <c r="I29" s="54"/>
      <c r="J29" s="54"/>
      <c r="K29" s="59"/>
      <c r="L29" s="59"/>
      <c r="M29" s="59"/>
      <c r="N29" s="58"/>
      <c r="O29" s="58"/>
      <c r="P29" s="58"/>
      <c r="Q29" s="58"/>
      <c r="R29" s="58"/>
      <c r="S29" s="58"/>
      <c r="T29" s="54"/>
      <c r="AM29" t="s">
        <v>174</v>
      </c>
      <c r="AN29" s="179">
        <v>0.25</v>
      </c>
      <c r="AO29" s="180">
        <v>86.21</v>
      </c>
      <c r="AR29" s="90">
        <v>60</v>
      </c>
      <c r="AS29" s="186"/>
      <c r="AT29" s="186"/>
      <c r="AU29" s="186"/>
      <c r="AV29" s="186"/>
      <c r="AW29" s="186"/>
      <c r="AX29" s="186"/>
      <c r="AY29" s="53"/>
      <c r="AZ29" s="53"/>
      <c r="BA29" s="53"/>
      <c r="BB29" s="53"/>
      <c r="BC29" s="53"/>
      <c r="BD29" s="53"/>
      <c r="BE29" s="53"/>
      <c r="BF29" s="53"/>
      <c r="BG29" s="53"/>
      <c r="BH29" s="53"/>
      <c r="BI29" s="53"/>
      <c r="BJ29" s="53"/>
      <c r="BK29" s="53"/>
      <c r="BL29" s="53"/>
      <c r="BM29" s="53"/>
      <c r="BN29" s="53"/>
      <c r="BO29" s="53"/>
      <c r="BP29" s="53"/>
      <c r="BQ29" s="53"/>
      <c r="BR29" s="53"/>
      <c r="BS29" s="53"/>
      <c r="BT29" s="53"/>
    </row>
    <row r="30" spans="2:72" ht="16.5" hidden="1" thickTop="1" thickBot="1" x14ac:dyDescent="0.3">
      <c r="C30" s="54"/>
      <c r="D30" s="54"/>
      <c r="E30" s="54"/>
      <c r="F30" t="s">
        <v>180</v>
      </c>
      <c r="G30" s="54">
        <v>44.5</v>
      </c>
      <c r="H30" s="54"/>
      <c r="I30" s="54"/>
      <c r="J30" s="54"/>
      <c r="K30" s="59"/>
      <c r="L30" s="59"/>
      <c r="M30" s="59"/>
      <c r="N30" s="58"/>
      <c r="O30" s="58"/>
      <c r="P30" s="58"/>
      <c r="Q30" s="58"/>
      <c r="R30" s="58"/>
      <c r="S30" s="58"/>
      <c r="T30" s="54"/>
      <c r="AM30" t="s">
        <v>175</v>
      </c>
      <c r="AN30" s="179">
        <v>0.25</v>
      </c>
      <c r="AO30" s="180">
        <v>752.77</v>
      </c>
      <c r="AR30" s="90">
        <v>70</v>
      </c>
      <c r="AS30" s="186"/>
      <c r="AT30" s="186"/>
      <c r="AU30" s="186"/>
      <c r="AV30" s="186"/>
      <c r="AW30" s="186"/>
      <c r="AX30" s="186"/>
      <c r="AY30" s="171" t="s">
        <v>186</v>
      </c>
      <c r="AZ30" s="172">
        <v>0.64</v>
      </c>
      <c r="BA30" s="172">
        <v>0.37</v>
      </c>
      <c r="BB30" s="172">
        <v>0.35</v>
      </c>
      <c r="BC30" s="172">
        <v>0.37</v>
      </c>
      <c r="BD30" s="172">
        <v>0.44</v>
      </c>
      <c r="BE30" s="172">
        <v>0.51</v>
      </c>
      <c r="BF30" s="53"/>
      <c r="BG30" s="53"/>
      <c r="BH30" s="53"/>
      <c r="BI30" s="53"/>
      <c r="BJ30" s="53"/>
      <c r="BK30" s="53"/>
      <c r="BL30" s="53"/>
      <c r="BM30" s="53"/>
      <c r="BN30" s="53"/>
      <c r="BO30" s="53"/>
      <c r="BP30" s="53"/>
      <c r="BQ30" s="53"/>
      <c r="BR30" s="53"/>
      <c r="BS30" s="53"/>
      <c r="BT30" s="53"/>
    </row>
    <row r="31" spans="2:72" ht="15.75" hidden="1" thickBot="1" x14ac:dyDescent="0.3">
      <c r="C31" s="54"/>
      <c r="D31" s="54"/>
      <c r="E31" s="54"/>
      <c r="F31" s="54"/>
      <c r="G31" s="54"/>
      <c r="H31" s="54"/>
      <c r="I31" s="54"/>
      <c r="J31" s="54"/>
      <c r="K31" s="59"/>
      <c r="L31" s="59"/>
      <c r="M31" s="59"/>
      <c r="N31" s="58"/>
      <c r="O31" s="58"/>
      <c r="P31" s="58"/>
      <c r="Q31" s="58"/>
      <c r="R31" s="58"/>
      <c r="S31" s="58"/>
      <c r="T31" s="54"/>
      <c r="AM31" t="s">
        <v>176</v>
      </c>
      <c r="AN31" s="179">
        <v>0.3</v>
      </c>
      <c r="AO31" s="180">
        <v>19.66</v>
      </c>
      <c r="AR31" s="90">
        <v>80</v>
      </c>
      <c r="AS31" s="186"/>
      <c r="AT31" s="186"/>
      <c r="AU31" s="186"/>
      <c r="AV31" s="186"/>
      <c r="AW31" s="186"/>
      <c r="AX31" s="186"/>
      <c r="AY31" s="173" t="s">
        <v>187</v>
      </c>
      <c r="AZ31" s="174">
        <v>0.64</v>
      </c>
      <c r="BA31" s="174">
        <v>0.31</v>
      </c>
      <c r="BB31" s="174">
        <v>0.28999999999999998</v>
      </c>
      <c r="BC31" s="174">
        <v>0.31</v>
      </c>
      <c r="BD31" s="174">
        <v>0.44</v>
      </c>
      <c r="BE31" s="174">
        <v>0.51</v>
      </c>
      <c r="BF31" s="53"/>
      <c r="BG31" s="53"/>
      <c r="BH31" s="53"/>
      <c r="BI31" s="53"/>
      <c r="BJ31" s="53"/>
      <c r="BK31" s="53"/>
      <c r="BL31" s="53"/>
      <c r="BM31" s="53"/>
      <c r="BN31" s="53"/>
      <c r="BO31" s="53"/>
      <c r="BP31" s="53"/>
      <c r="BQ31" s="53"/>
      <c r="BR31" s="53"/>
      <c r="BS31" s="53"/>
      <c r="BT31" s="53"/>
    </row>
    <row r="32" spans="2:72" ht="15.75" hidden="1" thickTop="1" x14ac:dyDescent="0.25">
      <c r="C32" s="54"/>
      <c r="D32" s="54">
        <v>90</v>
      </c>
      <c r="E32" s="54"/>
      <c r="F32" t="s">
        <v>179</v>
      </c>
      <c r="G32" s="62">
        <f>D32*G29/D29/100</f>
        <v>0.83280943025540277</v>
      </c>
      <c r="H32" s="62"/>
      <c r="I32" s="54"/>
      <c r="J32" s="54"/>
      <c r="K32" s="60"/>
      <c r="L32" s="60"/>
      <c r="M32" s="60"/>
      <c r="N32" s="58"/>
      <c r="O32" s="58"/>
      <c r="P32" s="58"/>
      <c r="Q32" s="58"/>
      <c r="R32" s="58"/>
      <c r="S32" s="58"/>
      <c r="T32" s="54"/>
      <c r="AM32" t="s">
        <v>174</v>
      </c>
      <c r="AN32" s="179">
        <v>0.2</v>
      </c>
      <c r="AO32" s="180">
        <v>86.21</v>
      </c>
      <c r="AR32" s="90">
        <v>90</v>
      </c>
      <c r="AS32" s="89"/>
      <c r="AT32" s="170"/>
      <c r="AU32" s="170"/>
      <c r="AV32" s="170"/>
      <c r="AW32" s="170"/>
      <c r="AX32" s="170"/>
      <c r="AY32" s="53"/>
      <c r="AZ32" s="53"/>
      <c r="BA32" s="53"/>
      <c r="BB32" s="53"/>
      <c r="BC32" s="53"/>
      <c r="BD32" s="53"/>
      <c r="BE32" s="53"/>
      <c r="BF32" s="53"/>
      <c r="BG32" s="53"/>
      <c r="BH32" s="53"/>
      <c r="BI32" s="53"/>
      <c r="BJ32" s="53"/>
      <c r="BK32" s="53"/>
      <c r="BL32" s="53"/>
      <c r="BM32" s="53"/>
      <c r="BN32" s="53"/>
      <c r="BO32" s="53"/>
      <c r="BP32" s="53"/>
      <c r="BQ32" s="53"/>
      <c r="BR32" s="53"/>
      <c r="BS32" s="53"/>
      <c r="BT32" s="53"/>
    </row>
    <row r="33" spans="3:72" ht="15.75" hidden="1" thickBot="1" x14ac:dyDescent="0.3">
      <c r="C33" s="54"/>
      <c r="D33" s="54"/>
      <c r="E33" s="54"/>
      <c r="F33" t="s">
        <v>180</v>
      </c>
      <c r="G33" s="62">
        <f>D32*G30/D29/100</f>
        <v>0.78683693516699404</v>
      </c>
      <c r="H33" s="62"/>
      <c r="I33" s="54"/>
      <c r="J33" s="54"/>
      <c r="K33" s="58"/>
      <c r="L33" s="58"/>
      <c r="M33" s="58"/>
      <c r="N33" s="58"/>
      <c r="O33" s="58"/>
      <c r="P33" s="58"/>
      <c r="Q33" s="58"/>
      <c r="R33" s="58"/>
      <c r="S33" s="58"/>
      <c r="T33" s="54"/>
      <c r="AN33" s="180"/>
      <c r="AO33" s="180" t="s">
        <v>177</v>
      </c>
      <c r="AR33" s="90">
        <v>100</v>
      </c>
      <c r="AS33" s="89"/>
      <c r="AT33" s="170"/>
      <c r="AU33" s="170"/>
      <c r="AV33" s="170"/>
      <c r="AW33" s="170"/>
      <c r="AX33" s="170"/>
      <c r="AY33" s="53"/>
      <c r="AZ33" s="53"/>
      <c r="BA33" s="53"/>
      <c r="BB33" s="53"/>
      <c r="BC33" s="53"/>
      <c r="BD33" s="53"/>
      <c r="BE33" s="53"/>
      <c r="BF33" s="53"/>
      <c r="BG33" s="53"/>
      <c r="BH33" s="53"/>
      <c r="BI33" s="53"/>
      <c r="BJ33" s="53"/>
      <c r="BK33" s="53"/>
      <c r="BL33" s="53"/>
      <c r="BM33" s="53"/>
      <c r="BN33" s="53"/>
      <c r="BO33" s="53"/>
      <c r="BP33" s="53"/>
      <c r="BQ33" s="53"/>
      <c r="BR33" s="53"/>
      <c r="BS33" s="53"/>
      <c r="BT33" s="53"/>
    </row>
    <row r="34" spans="3:72" ht="61.5" hidden="1" thickTop="1" thickBot="1" x14ac:dyDescent="0.3">
      <c r="C34" s="54"/>
      <c r="D34" s="54"/>
      <c r="E34" s="54"/>
      <c r="F34" s="54"/>
      <c r="G34" s="54"/>
      <c r="H34" s="54"/>
      <c r="I34" s="54"/>
      <c r="J34" s="54"/>
      <c r="K34" s="58"/>
      <c r="L34" s="58"/>
      <c r="M34" s="58"/>
      <c r="N34" s="58"/>
      <c r="O34" s="58"/>
      <c r="P34" s="58"/>
      <c r="Q34" s="58"/>
      <c r="R34" s="58"/>
      <c r="S34" s="58"/>
      <c r="T34" s="54"/>
      <c r="AM34" s="117" t="s">
        <v>234</v>
      </c>
      <c r="AN34" s="181" t="s">
        <v>246</v>
      </c>
      <c r="AO34" s="118" t="s">
        <v>245</v>
      </c>
      <c r="AR34" s="90">
        <v>110</v>
      </c>
      <c r="AS34" s="89"/>
      <c r="AT34" s="170"/>
      <c r="AU34" s="170"/>
      <c r="AV34" s="170"/>
      <c r="AW34" s="170"/>
      <c r="AX34" s="170"/>
      <c r="AY34" s="171" t="s">
        <v>186</v>
      </c>
      <c r="AZ34" s="170">
        <f t="shared" ref="AZ34:BE34" si="21">AZ28+AZ30</f>
        <v>13.600050249999999</v>
      </c>
      <c r="BA34" s="170">
        <f t="shared" si="21"/>
        <v>1.1712602495833333</v>
      </c>
      <c r="BB34" s="170">
        <f t="shared" si="21"/>
        <v>1.2160605008333332</v>
      </c>
      <c r="BC34" s="170">
        <f t="shared" si="21"/>
        <v>1.28646069625</v>
      </c>
      <c r="BD34" s="170">
        <f t="shared" si="21"/>
        <v>4.9760175875000021</v>
      </c>
      <c r="BE34" s="170">
        <f t="shared" si="21"/>
        <v>7.6380276375000014</v>
      </c>
      <c r="BF34" s="53"/>
      <c r="BG34" s="53"/>
      <c r="BH34" s="53"/>
      <c r="BI34" s="53"/>
      <c r="BJ34" s="53"/>
      <c r="BK34" s="53"/>
      <c r="BL34" s="53"/>
      <c r="BM34" s="53"/>
      <c r="BN34" s="53"/>
      <c r="BO34" s="53"/>
      <c r="BP34" s="53"/>
      <c r="BQ34" s="53"/>
      <c r="BR34" s="53"/>
      <c r="BS34" s="53"/>
      <c r="BT34" s="53"/>
    </row>
    <row r="35" spans="3:72" ht="15.75" hidden="1" thickBot="1" x14ac:dyDescent="0.3">
      <c r="C35" s="54"/>
      <c r="D35" s="54"/>
      <c r="E35" s="54"/>
      <c r="F35" s="54"/>
      <c r="G35" s="54"/>
      <c r="H35" s="54"/>
      <c r="I35" s="54"/>
      <c r="J35" s="54"/>
      <c r="K35" s="58"/>
      <c r="L35" s="58"/>
      <c r="M35" s="58"/>
      <c r="N35" s="58"/>
      <c r="O35" s="58"/>
      <c r="P35" s="58"/>
      <c r="Q35" s="58"/>
      <c r="R35" s="58"/>
      <c r="S35" s="58"/>
      <c r="T35" s="54"/>
      <c r="AM35" t="s">
        <v>174</v>
      </c>
      <c r="AN35" s="179">
        <v>0.25</v>
      </c>
      <c r="AO35" s="180">
        <v>86.21</v>
      </c>
      <c r="AR35" s="90">
        <v>120</v>
      </c>
      <c r="AS35" s="89"/>
      <c r="AT35" s="170"/>
      <c r="AU35" s="170"/>
      <c r="AV35" s="170"/>
      <c r="AW35" s="170"/>
      <c r="AX35" s="170"/>
      <c r="AY35" s="173" t="s">
        <v>187</v>
      </c>
      <c r="AZ35" s="170">
        <f t="shared" ref="AZ35:BE35" si="22">AZ28+AZ31</f>
        <v>13.600050249999999</v>
      </c>
      <c r="BA35" s="170">
        <f t="shared" si="22"/>
        <v>1.1112602495833335</v>
      </c>
      <c r="BB35" s="170">
        <f t="shared" si="22"/>
        <v>1.1560605008333331</v>
      </c>
      <c r="BC35" s="170">
        <f t="shared" si="22"/>
        <v>1.22646069625</v>
      </c>
      <c r="BD35" s="170">
        <f t="shared" si="22"/>
        <v>4.9760175875000021</v>
      </c>
      <c r="BE35" s="170">
        <f t="shared" si="22"/>
        <v>7.6380276375000014</v>
      </c>
      <c r="BF35" s="53"/>
      <c r="BG35" s="53"/>
      <c r="BH35" s="53"/>
      <c r="BI35" s="53"/>
      <c r="BJ35" s="53"/>
      <c r="BK35" s="53"/>
      <c r="BL35" s="53"/>
      <c r="BM35" s="53"/>
      <c r="BN35" s="53"/>
      <c r="BO35" s="53"/>
      <c r="BP35" s="53"/>
      <c r="BQ35" s="53"/>
      <c r="BR35" s="53"/>
      <c r="BS35" s="53"/>
      <c r="BT35" s="53"/>
    </row>
    <row r="36" spans="3:72" ht="15.75" hidden="1" thickTop="1" x14ac:dyDescent="0.25">
      <c r="C36" s="54"/>
      <c r="D36" s="54"/>
      <c r="E36" s="54"/>
      <c r="F36" s="54"/>
      <c r="G36" s="54"/>
      <c r="H36" s="54"/>
      <c r="I36" s="54"/>
      <c r="J36" s="54"/>
      <c r="K36" s="58"/>
      <c r="L36" s="58"/>
      <c r="M36" s="58"/>
      <c r="N36" s="58"/>
      <c r="O36" s="58"/>
      <c r="P36" s="58"/>
      <c r="Q36" s="58"/>
      <c r="R36" s="58"/>
      <c r="S36" s="58"/>
      <c r="T36" s="54"/>
      <c r="AM36" t="s">
        <v>175</v>
      </c>
      <c r="AN36" s="179">
        <v>0.25</v>
      </c>
      <c r="AO36" s="180">
        <v>752.77</v>
      </c>
      <c r="AR36" s="90">
        <v>130</v>
      </c>
      <c r="AS36" s="89"/>
      <c r="AT36" s="170"/>
      <c r="AU36" s="170"/>
      <c r="AV36" s="170"/>
      <c r="AW36" s="170"/>
      <c r="AX36" s="170"/>
      <c r="AY36" s="53"/>
      <c r="AZ36" s="53"/>
      <c r="BA36" s="53"/>
      <c r="BB36" s="53"/>
      <c r="BC36" s="53"/>
      <c r="BD36" s="53"/>
      <c r="BE36" s="53"/>
      <c r="BF36" s="53"/>
      <c r="BG36" s="53"/>
      <c r="BH36" s="53"/>
      <c r="BI36" s="53"/>
      <c r="BJ36" s="53"/>
      <c r="BK36" s="53"/>
      <c r="BL36" s="53"/>
      <c r="BM36" s="53"/>
      <c r="BN36" s="53"/>
      <c r="BO36" s="53"/>
      <c r="BP36" s="53"/>
      <c r="BQ36" s="53"/>
      <c r="BR36" s="53"/>
      <c r="BS36" s="53"/>
      <c r="BT36" s="53"/>
    </row>
    <row r="37" spans="3:72" hidden="1" x14ac:dyDescent="0.25">
      <c r="C37" s="54"/>
      <c r="D37" s="54"/>
      <c r="E37" s="54"/>
      <c r="F37" s="54"/>
      <c r="G37" s="54"/>
      <c r="H37" s="54"/>
      <c r="I37" s="54"/>
      <c r="J37" s="54"/>
      <c r="K37" s="54"/>
      <c r="L37" s="54"/>
      <c r="M37" s="54"/>
      <c r="N37" s="54"/>
      <c r="O37" s="54"/>
      <c r="P37" s="54"/>
      <c r="Q37" s="54"/>
      <c r="R37" s="54"/>
      <c r="S37" s="54"/>
      <c r="T37" s="54"/>
      <c r="AM37" t="s">
        <v>176</v>
      </c>
      <c r="AN37" s="179">
        <v>0.3</v>
      </c>
      <c r="AO37" s="180">
        <v>19.66</v>
      </c>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row>
    <row r="38" spans="3:72" hidden="1" x14ac:dyDescent="0.25">
      <c r="C38" s="54"/>
      <c r="D38" s="54"/>
      <c r="E38" s="54"/>
      <c r="F38" s="54"/>
      <c r="G38" s="54"/>
      <c r="H38" s="54"/>
      <c r="I38" s="54"/>
      <c r="J38" s="54"/>
      <c r="K38" s="54"/>
      <c r="L38" s="54"/>
      <c r="M38" s="54"/>
      <c r="N38" s="54"/>
      <c r="O38" s="54"/>
      <c r="P38" s="54"/>
      <c r="Q38" s="54"/>
      <c r="R38" s="54"/>
      <c r="S38" s="54"/>
      <c r="T38" s="54"/>
      <c r="AM38" t="s">
        <v>174</v>
      </c>
      <c r="AN38" s="179">
        <v>0.2</v>
      </c>
      <c r="AO38" s="180">
        <v>86.21</v>
      </c>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row>
    <row r="39" spans="3:72" hidden="1" x14ac:dyDescent="0.25">
      <c r="C39" s="54"/>
      <c r="D39" s="54"/>
      <c r="E39" s="54"/>
      <c r="F39" s="54"/>
      <c r="G39" s="54"/>
      <c r="H39" s="54"/>
      <c r="I39" s="54"/>
      <c r="J39" s="54"/>
      <c r="K39" s="54"/>
      <c r="L39" s="54"/>
      <c r="M39" s="54"/>
      <c r="N39" s="54"/>
      <c r="O39" s="54"/>
      <c r="P39" s="54"/>
      <c r="Q39" s="54"/>
      <c r="R39" s="54"/>
      <c r="S39" s="54"/>
      <c r="T39" s="54"/>
      <c r="AN39" s="180"/>
      <c r="AO39" s="180" t="s">
        <v>177</v>
      </c>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row>
    <row r="40" spans="3:72" ht="60" hidden="1" x14ac:dyDescent="0.25">
      <c r="C40" s="54"/>
      <c r="D40" s="54"/>
      <c r="E40" s="54"/>
      <c r="F40" s="54"/>
      <c r="G40" s="54"/>
      <c r="H40" s="54"/>
      <c r="I40" s="54"/>
      <c r="J40" s="54"/>
      <c r="K40" s="54"/>
      <c r="L40" s="54"/>
      <c r="M40" s="54"/>
      <c r="N40" s="54"/>
      <c r="O40" s="54"/>
      <c r="P40" s="54"/>
      <c r="Q40" s="54"/>
      <c r="R40" s="54"/>
      <c r="S40" s="54"/>
      <c r="T40" s="54"/>
      <c r="AM40" s="117" t="s">
        <v>234</v>
      </c>
      <c r="AN40" s="181" t="s">
        <v>246</v>
      </c>
      <c r="AO40" s="118" t="s">
        <v>245</v>
      </c>
      <c r="AT40" s="53"/>
      <c r="AU40" s="53"/>
      <c r="AV40" s="53"/>
      <c r="AW40" s="53"/>
      <c r="AX40" s="53"/>
      <c r="AY40" s="53"/>
      <c r="AZ40" s="53"/>
      <c r="BA40" s="53"/>
      <c r="BB40" s="53">
        <f>3*4*30*12*20</f>
        <v>86400</v>
      </c>
      <c r="BC40" s="53"/>
      <c r="BD40" s="53"/>
      <c r="BE40" s="53"/>
      <c r="BF40" s="53"/>
      <c r="BG40" s="53"/>
      <c r="BH40" s="53"/>
      <c r="BI40" s="53"/>
      <c r="BJ40" s="53"/>
      <c r="BK40" s="53"/>
      <c r="BL40" s="53"/>
      <c r="BM40" s="53"/>
      <c r="BN40" s="53"/>
      <c r="BO40" s="53"/>
      <c r="BP40" s="53"/>
      <c r="BQ40" s="53"/>
      <c r="BR40" s="53"/>
      <c r="BS40" s="53"/>
      <c r="BT40" s="53"/>
    </row>
    <row r="41" spans="3:72" hidden="1" x14ac:dyDescent="0.25">
      <c r="C41" s="54"/>
      <c r="D41" s="54"/>
      <c r="E41" s="54"/>
      <c r="F41" s="54"/>
      <c r="G41" s="54"/>
      <c r="H41" s="54"/>
      <c r="I41" s="54"/>
      <c r="J41" s="54"/>
      <c r="K41" s="54"/>
      <c r="L41" s="54"/>
      <c r="M41" s="54"/>
      <c r="N41" s="54"/>
      <c r="O41" s="54"/>
      <c r="P41" s="54"/>
      <c r="Q41" s="54"/>
      <c r="R41" s="54"/>
      <c r="S41" s="54"/>
      <c r="T41" s="54"/>
      <c r="AM41" t="s">
        <v>174</v>
      </c>
      <c r="AN41" s="179">
        <v>0.25</v>
      </c>
      <c r="AO41" s="180">
        <v>86.21</v>
      </c>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row>
    <row r="42" spans="3:72" hidden="1" x14ac:dyDescent="0.25">
      <c r="C42" s="54"/>
      <c r="D42" s="54"/>
      <c r="E42" s="54"/>
      <c r="F42" s="54"/>
      <c r="G42" s="54"/>
      <c r="H42" s="54"/>
      <c r="I42" s="54"/>
      <c r="J42" s="54"/>
      <c r="K42" s="54"/>
      <c r="L42" s="54"/>
      <c r="M42" s="54"/>
      <c r="N42" s="54"/>
      <c r="O42" s="54"/>
      <c r="P42" s="54"/>
      <c r="Q42" s="54"/>
      <c r="R42" s="54"/>
      <c r="S42" s="54"/>
      <c r="T42" s="54"/>
      <c r="AM42" t="s">
        <v>175</v>
      </c>
      <c r="AN42" s="179">
        <v>0.25</v>
      </c>
      <c r="AO42" s="180">
        <v>752.77</v>
      </c>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row>
    <row r="43" spans="3:72" hidden="1" x14ac:dyDescent="0.25">
      <c r="C43" s="54"/>
      <c r="D43" s="54"/>
      <c r="E43" s="54"/>
      <c r="F43" s="54"/>
      <c r="G43" s="54"/>
      <c r="H43" s="54"/>
      <c r="I43" s="54"/>
      <c r="J43" s="54"/>
      <c r="K43" s="54"/>
      <c r="L43" s="54"/>
      <c r="M43" s="54"/>
      <c r="N43" s="54"/>
      <c r="O43" s="54"/>
      <c r="P43" s="54"/>
      <c r="Q43" s="54"/>
      <c r="R43" s="54"/>
      <c r="S43" s="54"/>
      <c r="T43" s="54"/>
      <c r="AM43" t="s">
        <v>176</v>
      </c>
      <c r="AN43" s="179">
        <v>0.3</v>
      </c>
      <c r="AO43" s="180">
        <v>19.66</v>
      </c>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row>
    <row r="44" spans="3:72" hidden="1" x14ac:dyDescent="0.25">
      <c r="C44" s="54"/>
      <c r="D44" s="54"/>
      <c r="E44" s="54"/>
      <c r="F44" s="54"/>
      <c r="G44" s="54"/>
      <c r="H44" s="54"/>
      <c r="I44" s="54"/>
      <c r="J44" s="54"/>
      <c r="K44" s="54"/>
      <c r="L44" s="54"/>
      <c r="M44" s="54"/>
      <c r="N44" s="54"/>
      <c r="O44" s="54"/>
      <c r="P44" s="54"/>
      <c r="Q44" s="54"/>
      <c r="R44" s="54"/>
      <c r="S44" s="54"/>
      <c r="T44" s="54"/>
      <c r="AM44" t="s">
        <v>174</v>
      </c>
      <c r="AN44" s="179">
        <v>0.2</v>
      </c>
      <c r="AO44" s="180">
        <v>86.21</v>
      </c>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row>
    <row r="45" spans="3:72" hidden="1" x14ac:dyDescent="0.25">
      <c r="C45" s="54"/>
      <c r="D45" s="54"/>
      <c r="E45" s="54"/>
      <c r="F45" s="54"/>
      <c r="G45" s="54"/>
      <c r="H45" s="54"/>
      <c r="I45" s="54"/>
      <c r="J45" s="54"/>
      <c r="K45" s="54"/>
      <c r="L45" s="54"/>
      <c r="M45" s="54"/>
      <c r="N45" s="54"/>
      <c r="O45" s="54"/>
      <c r="P45" s="54"/>
      <c r="Q45" s="54"/>
      <c r="R45" s="54"/>
      <c r="S45" s="54"/>
      <c r="T45" s="54"/>
      <c r="AN45" s="180"/>
      <c r="AO45" s="180" t="s">
        <v>177</v>
      </c>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row>
    <row r="46" spans="3:72" ht="60" hidden="1" x14ac:dyDescent="0.25">
      <c r="C46" s="54"/>
      <c r="D46" s="54"/>
      <c r="E46" s="54"/>
      <c r="F46" s="54"/>
      <c r="G46" s="54"/>
      <c r="H46" s="54"/>
      <c r="I46" s="54"/>
      <c r="J46" s="54"/>
      <c r="K46" s="54"/>
      <c r="L46" s="54"/>
      <c r="M46" s="54"/>
      <c r="N46" s="54"/>
      <c r="O46" s="54"/>
      <c r="P46" s="54"/>
      <c r="Q46" s="54"/>
      <c r="R46" s="54"/>
      <c r="S46" s="54"/>
      <c r="T46" s="54"/>
      <c r="AM46" s="117" t="s">
        <v>234</v>
      </c>
      <c r="AN46" s="181" t="s">
        <v>246</v>
      </c>
      <c r="AO46" s="118" t="s">
        <v>245</v>
      </c>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row>
    <row r="47" spans="3:72" hidden="1" x14ac:dyDescent="0.25">
      <c r="C47" s="54"/>
      <c r="D47" s="54"/>
      <c r="E47" s="54"/>
      <c r="F47" s="54"/>
      <c r="G47" s="54"/>
      <c r="H47" s="54"/>
      <c r="I47" s="54"/>
      <c r="J47" s="54"/>
      <c r="K47" s="54"/>
      <c r="L47" s="54"/>
      <c r="M47" s="54"/>
      <c r="N47" s="54"/>
      <c r="O47" s="54"/>
      <c r="P47" s="54"/>
      <c r="Q47" s="54"/>
      <c r="R47" s="54"/>
      <c r="S47" s="54"/>
      <c r="T47" s="54"/>
      <c r="AH47" t="s">
        <v>178</v>
      </c>
      <c r="AM47" t="s">
        <v>174</v>
      </c>
      <c r="AN47" s="179">
        <v>0.25</v>
      </c>
      <c r="AO47" s="180">
        <v>86.21</v>
      </c>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row>
    <row r="48" spans="3:72" hidden="1" x14ac:dyDescent="0.25">
      <c r="C48" s="54"/>
      <c r="D48" s="54"/>
      <c r="E48" s="54"/>
      <c r="F48" s="54"/>
      <c r="G48" s="54"/>
      <c r="H48" s="54"/>
      <c r="I48" s="54"/>
      <c r="J48" s="54"/>
      <c r="K48" s="54"/>
      <c r="L48" s="54"/>
      <c r="M48" s="54"/>
      <c r="N48" s="54"/>
      <c r="O48" s="54"/>
      <c r="P48" s="54"/>
      <c r="Q48" s="54"/>
      <c r="R48" s="54"/>
      <c r="S48" s="54"/>
      <c r="T48" s="54"/>
      <c r="AM48" t="s">
        <v>175</v>
      </c>
      <c r="AN48" s="179">
        <v>0.25</v>
      </c>
      <c r="AO48" s="180">
        <v>752.77</v>
      </c>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row>
    <row r="49" spans="1:72" hidden="1" x14ac:dyDescent="0.25">
      <c r="AM49" t="s">
        <v>176</v>
      </c>
      <c r="AN49" s="179">
        <v>0.3</v>
      </c>
      <c r="AO49" s="180">
        <v>19.66</v>
      </c>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row>
    <row r="50" spans="1:72" hidden="1" x14ac:dyDescent="0.25">
      <c r="AM50" t="s">
        <v>174</v>
      </c>
      <c r="AN50" s="179">
        <v>0.2</v>
      </c>
      <c r="AO50" s="180">
        <v>86.21</v>
      </c>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row>
    <row r="51" spans="1:72" hidden="1" x14ac:dyDescent="0.25">
      <c r="AO51" t="s">
        <v>177</v>
      </c>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row>
    <row r="52" spans="1:72" hidden="1" x14ac:dyDescent="0.25">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row>
    <row r="53" spans="1:72" hidden="1" x14ac:dyDescent="0.25">
      <c r="A53" s="53"/>
      <c r="B53" s="53"/>
      <c r="C53" s="53"/>
      <c r="D53" s="53"/>
      <c r="E53" s="53"/>
      <c r="F53" s="53"/>
      <c r="G53" s="53"/>
      <c r="H53" s="53"/>
      <c r="I53" s="53"/>
      <c r="J53" s="53"/>
      <c r="K53" s="53"/>
      <c r="L53" s="53"/>
      <c r="M53" s="53"/>
      <c r="N53" s="53"/>
      <c r="O53" s="53"/>
      <c r="P53" s="53"/>
      <c r="Q53" s="53"/>
      <c r="R53" s="53"/>
      <c r="S53" s="53"/>
      <c r="T53" s="53"/>
      <c r="U53" s="53"/>
      <c r="V53" s="175"/>
      <c r="W53" s="53"/>
      <c r="X53" s="176"/>
      <c r="Y53" s="176"/>
      <c r="Z53" s="176"/>
      <c r="AA53" s="176"/>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row>
    <row r="54" spans="1:72" hidden="1" x14ac:dyDescent="0.25">
      <c r="A54" s="53"/>
      <c r="B54" s="53"/>
      <c r="C54" s="53"/>
      <c r="D54" s="53"/>
      <c r="E54" s="53"/>
      <c r="F54" s="53"/>
      <c r="G54" s="53"/>
      <c r="H54" s="53"/>
      <c r="I54" s="53"/>
      <c r="J54" s="53"/>
      <c r="K54" s="53"/>
      <c r="L54" s="53"/>
      <c r="M54" s="53"/>
      <c r="N54" s="176"/>
      <c r="O54" s="176"/>
      <c r="P54" s="53"/>
      <c r="Q54" s="53"/>
      <c r="R54" s="53"/>
      <c r="S54" s="53"/>
      <c r="T54" s="53"/>
      <c r="U54" s="53"/>
      <c r="V54" s="175"/>
      <c r="W54" s="53"/>
      <c r="X54" s="176"/>
      <c r="Y54" s="176"/>
      <c r="Z54" s="176"/>
      <c r="AA54" s="176"/>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row>
    <row r="55" spans="1:72" hidden="1" x14ac:dyDescent="0.25">
      <c r="A55" s="53"/>
      <c r="B55" s="53"/>
      <c r="C55" s="53"/>
      <c r="D55" s="53"/>
      <c r="E55" s="53"/>
      <c r="F55" s="53"/>
      <c r="G55" s="53"/>
      <c r="H55" s="53"/>
      <c r="I55" s="53"/>
      <c r="J55" s="53"/>
      <c r="K55" s="53"/>
      <c r="L55" s="53"/>
      <c r="M55" s="53"/>
      <c r="N55" s="53"/>
      <c r="O55" s="53"/>
      <c r="P55" s="53"/>
      <c r="Q55" s="53"/>
      <c r="R55" s="53"/>
      <c r="S55" s="53"/>
      <c r="T55" s="53"/>
      <c r="U55" s="53"/>
      <c r="V55" s="175"/>
      <c r="W55" s="53"/>
      <c r="X55" s="176"/>
      <c r="Y55" s="176"/>
      <c r="Z55" s="176"/>
      <c r="AA55" s="176"/>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row>
    <row r="56" spans="1:72" hidden="1" x14ac:dyDescent="0.25">
      <c r="A56" s="53"/>
      <c r="B56" s="53"/>
      <c r="C56" s="53"/>
      <c r="D56" s="53"/>
      <c r="E56" s="53"/>
      <c r="F56" s="53"/>
      <c r="G56" s="53"/>
      <c r="H56" s="53"/>
      <c r="I56" s="53"/>
      <c r="J56" s="53"/>
      <c r="K56" s="53"/>
      <c r="L56" s="53"/>
      <c r="M56" s="53"/>
      <c r="N56" s="53"/>
      <c r="O56" s="53"/>
      <c r="P56" s="53"/>
      <c r="Q56" s="53"/>
      <c r="R56" s="53"/>
      <c r="S56" s="53"/>
      <c r="T56" s="53"/>
      <c r="U56" s="53"/>
      <c r="V56" s="175"/>
      <c r="W56" s="53"/>
      <c r="X56" s="176"/>
      <c r="Y56" s="176"/>
      <c r="Z56" s="176"/>
      <c r="AA56" s="176"/>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row>
    <row r="57" spans="1:72" hidden="1" x14ac:dyDescent="0.25">
      <c r="A57" s="53"/>
      <c r="B57" s="53"/>
      <c r="C57" s="53"/>
      <c r="D57" s="53"/>
      <c r="E57" s="53"/>
      <c r="F57" s="53"/>
      <c r="G57" s="53"/>
      <c r="H57" s="53"/>
      <c r="I57" s="53"/>
      <c r="J57" s="53"/>
      <c r="K57" s="53"/>
      <c r="L57" s="53"/>
      <c r="M57" s="53"/>
      <c r="N57" s="53"/>
      <c r="O57" s="53"/>
      <c r="P57" s="53"/>
      <c r="Q57" s="53"/>
      <c r="R57" s="53"/>
      <c r="S57" s="53"/>
      <c r="T57" s="53"/>
      <c r="U57" s="53"/>
      <c r="V57" s="175"/>
      <c r="W57" s="53"/>
      <c r="X57" s="176"/>
      <c r="Y57" s="176"/>
      <c r="Z57" s="176"/>
      <c r="AA57" s="176"/>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row>
    <row r="58" spans="1:72" hidden="1" x14ac:dyDescent="0.25">
      <c r="A58" s="53"/>
      <c r="B58" s="53"/>
      <c r="C58" s="53"/>
      <c r="D58" s="53"/>
      <c r="E58" s="53"/>
      <c r="F58" s="53"/>
      <c r="G58" s="53"/>
      <c r="H58" s="53"/>
      <c r="I58" s="53"/>
      <c r="J58" s="53"/>
      <c r="K58" s="53"/>
      <c r="L58" s="53"/>
      <c r="M58" s="53"/>
      <c r="N58" s="53"/>
      <c r="O58" s="53"/>
      <c r="P58" s="53"/>
      <c r="Q58" s="53"/>
      <c r="R58" s="53"/>
      <c r="S58" s="53"/>
      <c r="T58" s="53"/>
      <c r="U58" s="53"/>
      <c r="V58" s="175"/>
      <c r="W58" s="53"/>
      <c r="X58" s="176"/>
      <c r="Y58" s="176"/>
      <c r="Z58" s="176"/>
      <c r="AA58" s="176"/>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row>
    <row r="59" spans="1:72" hidden="1" x14ac:dyDescent="0.25">
      <c r="A59" s="53"/>
      <c r="B59" s="53"/>
      <c r="C59" s="53"/>
      <c r="D59" s="53"/>
      <c r="E59" s="53"/>
      <c r="F59" s="53"/>
      <c r="G59" s="53"/>
      <c r="H59" s="53"/>
      <c r="I59" s="53"/>
      <c r="J59" s="53"/>
      <c r="K59" s="53"/>
      <c r="L59" s="53"/>
      <c r="M59" s="53"/>
      <c r="N59" s="53"/>
      <c r="O59" s="53"/>
      <c r="P59" s="53"/>
      <c r="Q59" s="53"/>
      <c r="R59" s="53"/>
      <c r="S59" s="53"/>
      <c r="T59" s="53"/>
      <c r="U59" s="53"/>
      <c r="V59" s="175"/>
      <c r="W59" s="175"/>
      <c r="X59" s="176"/>
      <c r="Y59" s="176"/>
      <c r="Z59" s="176"/>
      <c r="AA59" s="176"/>
      <c r="AB59" s="175"/>
      <c r="AC59" s="175"/>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row>
    <row r="60" spans="1:72" hidden="1" x14ac:dyDescent="0.25">
      <c r="A60" s="53"/>
      <c r="B60" s="53"/>
      <c r="C60" s="53"/>
      <c r="D60" s="53"/>
      <c r="E60" s="53"/>
      <c r="F60" s="53"/>
      <c r="G60" s="53"/>
      <c r="H60" s="53"/>
      <c r="I60" s="53"/>
      <c r="J60" s="53"/>
      <c r="K60" s="53"/>
      <c r="L60" s="53"/>
      <c r="M60" s="53"/>
      <c r="N60" s="53"/>
      <c r="O60" s="53"/>
      <c r="P60" s="53"/>
      <c r="Q60" s="53"/>
      <c r="R60" s="53"/>
      <c r="S60" s="53"/>
      <c r="T60" s="53"/>
      <c r="U60" s="53"/>
      <c r="V60" s="175"/>
      <c r="W60" s="175"/>
      <c r="X60" s="176"/>
      <c r="Y60" s="176"/>
      <c r="Z60" s="176"/>
      <c r="AA60" s="176"/>
      <c r="AB60" s="175"/>
      <c r="AC60" s="175"/>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row>
    <row r="61" spans="1:72" hidden="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row>
    <row r="62" spans="1:72" hidden="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row>
    <row r="63" spans="1:72" hidden="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row>
    <row r="64" spans="1:72" hidden="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row>
    <row r="65" spans="1:72" hidden="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row>
    <row r="66" spans="1:72"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t="s">
        <v>311</v>
      </c>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row>
    <row r="67" spans="1:72"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row>
    <row r="68" spans="1:72"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row>
    <row r="69" spans="1:72"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row>
    <row r="70" spans="1:72"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row>
    <row r="71" spans="1:72"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row>
    <row r="72" spans="1:72"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row>
    <row r="73" spans="1:72"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row>
    <row r="74" spans="1:72"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row>
    <row r="75" spans="1:72"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row>
    <row r="76" spans="1:72"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row>
    <row r="77" spans="1:72"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row>
    <row r="78" spans="1:72"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row>
    <row r="79" spans="1:72"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row>
    <row r="80" spans="1:72"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row>
    <row r="81" spans="1:46"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row>
    <row r="82" spans="1:46"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row>
    <row r="83" spans="1:46"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row>
    <row r="84" spans="1:46"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row>
    <row r="85" spans="1:46"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row>
    <row r="86" spans="1:46"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row>
    <row r="87" spans="1:46"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row>
    <row r="88" spans="1:46"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row>
    <row r="89" spans="1:46"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row>
    <row r="90" spans="1:46"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row>
    <row r="91" spans="1:46"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row>
    <row r="92" spans="1:46"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row>
    <row r="93" spans="1:46"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row>
    <row r="94" spans="1:46"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row>
    <row r="95" spans="1:46"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row>
    <row r="96" spans="1:46"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row>
    <row r="97" spans="1:46"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row>
    <row r="98" spans="1:46"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row>
    <row r="99" spans="1:46"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row>
    <row r="100" spans="1:46"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row>
    <row r="101" spans="1:46"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row>
    <row r="102" spans="1:46"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row>
    <row r="103" spans="1:46"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row>
    <row r="104" spans="1:46"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row>
    <row r="105" spans="1:46"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row>
    <row r="106" spans="1:46"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row>
    <row r="107" spans="1:46"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row>
    <row r="108" spans="1:46"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row>
    <row r="109" spans="1:46"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row>
    <row r="110" spans="1:46"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row>
    <row r="111" spans="1:46"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row>
    <row r="112" spans="1:46"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row>
    <row r="113" spans="1:46"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row>
    <row r="114" spans="1:46"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row>
    <row r="115" spans="1:46"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row>
    <row r="116" spans="1:46"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row>
    <row r="117" spans="1:46"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row>
    <row r="118" spans="1:46"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row>
    <row r="119" spans="1:46"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row>
    <row r="120" spans="1:46"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row>
    <row r="121" spans="1:46"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row>
    <row r="122" spans="1:46"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row>
    <row r="123" spans="1:46"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row>
    <row r="124" spans="1:46"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row>
    <row r="125" spans="1:46"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row>
    <row r="126" spans="1:46"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row>
    <row r="127" spans="1:46"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row>
    <row r="128" spans="1:46"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row>
    <row r="129" spans="1:46"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row>
    <row r="130" spans="1:46"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row>
    <row r="131" spans="1:46"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row>
    <row r="132" spans="1:46"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row>
    <row r="133" spans="1:46"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row>
    <row r="134" spans="1:46"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row>
    <row r="135" spans="1:46"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row>
    <row r="136" spans="1:46"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row>
    <row r="137" spans="1:46"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row>
    <row r="138" spans="1:46"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row>
    <row r="139" spans="1:46"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row>
    <row r="140" spans="1:46"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row>
    <row r="141" spans="1:46"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row>
    <row r="142" spans="1:46"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row>
    <row r="143" spans="1:46"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row>
    <row r="144" spans="1:46"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row>
    <row r="145" spans="1:46"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row>
    <row r="146" spans="1:46"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row>
    <row r="147" spans="1:46"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row>
    <row r="148" spans="1:46"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row>
    <row r="149" spans="1:46"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row>
    <row r="150" spans="1:46"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row>
    <row r="151" spans="1:46"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row>
    <row r="152" spans="1:46"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row>
    <row r="153" spans="1:46"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row>
    <row r="154" spans="1:46"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row>
    <row r="155" spans="1:46"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row>
    <row r="156" spans="1:46"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row>
    <row r="157" spans="1:46"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row>
    <row r="158" spans="1:46"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row>
    <row r="159" spans="1:46"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row>
    <row r="160" spans="1:46"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row>
    <row r="161" spans="1:46"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row>
    <row r="162" spans="1:46"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row>
    <row r="163" spans="1:46"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row>
    <row r="164" spans="1:46"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row>
    <row r="165" spans="1:46"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row>
    <row r="166" spans="1:46"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row>
    <row r="167" spans="1:46"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row>
    <row r="168" spans="1:46"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row>
    <row r="169" spans="1:46"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row>
    <row r="170" spans="1:46"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row>
    <row r="171" spans="1:46"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row>
    <row r="172" spans="1:46"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row>
    <row r="173" spans="1:46"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row>
    <row r="174" spans="1:46"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row>
    <row r="175" spans="1:46"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row>
    <row r="176" spans="1:46"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row>
    <row r="177" spans="1:46"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row>
    <row r="178" spans="1:46"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row>
    <row r="179" spans="1:46"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row>
    <row r="180" spans="1:46"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row>
    <row r="181" spans="1:46"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row>
    <row r="182" spans="1:46"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row>
    <row r="183" spans="1:46"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row>
    <row r="184" spans="1:46"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row>
    <row r="185" spans="1:46"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row>
    <row r="186" spans="1:46"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row>
    <row r="187" spans="1:46"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row>
    <row r="188" spans="1:46"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row>
    <row r="189" spans="1:46"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row>
    <row r="190" spans="1:46"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row>
    <row r="191" spans="1:46"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row>
    <row r="192" spans="1:46"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row>
    <row r="193" spans="1:46"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row>
    <row r="194" spans="1:46"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row>
    <row r="195" spans="1:46"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row>
    <row r="196" spans="1:46"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row>
    <row r="197" spans="1:46"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row>
    <row r="198" spans="1:46"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row>
    <row r="199" spans="1:46"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row>
    <row r="200" spans="1:46"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row>
    <row r="201" spans="1:46"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row>
    <row r="202" spans="1:46"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row>
    <row r="203" spans="1:46"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row>
    <row r="204" spans="1:46"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row>
    <row r="205" spans="1:46"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row>
    <row r="206" spans="1:46"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row>
    <row r="207" spans="1:46"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row>
    <row r="208" spans="1:46"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row>
    <row r="209" spans="1:46"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row>
    <row r="210" spans="1:46"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row>
    <row r="211" spans="1:46"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row>
    <row r="212" spans="1:46"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row>
    <row r="213" spans="1:46"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row>
    <row r="214" spans="1:46"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row>
    <row r="215" spans="1:46"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row>
    <row r="216" spans="1:46"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row>
    <row r="217" spans="1:46"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row>
    <row r="218" spans="1:46"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row>
    <row r="219" spans="1:46"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row>
    <row r="220" spans="1:46"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row>
    <row r="221" spans="1:46"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row>
    <row r="222" spans="1:46"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row>
    <row r="223" spans="1:46"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row>
    <row r="224" spans="1:46"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row>
    <row r="225" spans="1:46"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row>
    <row r="226" spans="1:46"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row>
    <row r="227" spans="1:46"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row>
    <row r="228" spans="1:46"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row>
    <row r="229" spans="1:46"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row>
    <row r="230" spans="1:46"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row>
    <row r="231" spans="1:46"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row>
    <row r="232" spans="1:46"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row>
    <row r="233" spans="1:46"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row>
    <row r="234" spans="1:46"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row>
    <row r="235" spans="1:46"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row>
    <row r="236" spans="1:46"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row>
    <row r="237" spans="1:46"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row>
    <row r="238" spans="1:46"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row>
    <row r="239" spans="1:46"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row>
    <row r="240" spans="1:46"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row>
    <row r="241" spans="1:46"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row>
    <row r="242" spans="1:46"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row>
    <row r="243" spans="1:46"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row>
    <row r="244" spans="1:46"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row>
    <row r="245" spans="1:46"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row>
    <row r="246" spans="1:46"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row>
    <row r="247" spans="1:46"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row>
    <row r="248" spans="1:46"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row>
    <row r="249" spans="1:46"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row>
    <row r="250" spans="1:46"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row>
    <row r="251" spans="1:46"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row>
    <row r="252" spans="1:46"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row>
    <row r="253" spans="1:46"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row>
    <row r="254" spans="1:46"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row>
    <row r="255" spans="1:46"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row>
    <row r="256" spans="1:46"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row>
    <row r="257" spans="1:46"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row>
    <row r="258" spans="1:46"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row>
    <row r="259" spans="1:46"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row>
    <row r="260" spans="1:46"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row>
    <row r="261" spans="1:46"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row>
    <row r="262" spans="1:46"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row>
    <row r="263" spans="1:46"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row>
    <row r="264" spans="1:46"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row>
    <row r="265" spans="1:46"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row>
    <row r="266" spans="1:46"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row>
    <row r="267" spans="1:46"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row>
    <row r="268" spans="1:46"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row>
    <row r="269" spans="1:46"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row>
    <row r="270" spans="1:46"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row>
    <row r="271" spans="1:46"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row>
    <row r="272" spans="1:46"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row>
    <row r="273" spans="1:46"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row>
    <row r="274" spans="1:46"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row>
    <row r="275" spans="1:46"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row>
    <row r="276" spans="1:46"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row>
    <row r="277" spans="1:46"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row>
    <row r="278" spans="1:46"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row>
    <row r="279" spans="1:46"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row>
    <row r="280" spans="1:46"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row>
    <row r="281" spans="1:46"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row>
    <row r="282" spans="1:46"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row>
    <row r="283" spans="1:46"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row>
    <row r="284" spans="1:46"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c r="AT284" s="53"/>
    </row>
    <row r="285" spans="1:46"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row>
    <row r="286" spans="1:46"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row>
    <row r="287" spans="1:46"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row>
    <row r="288" spans="1:46"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row>
    <row r="289" spans="1:46"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row>
    <row r="290" spans="1:46"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row>
    <row r="291" spans="1:46"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row>
    <row r="292" spans="1:46"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row>
    <row r="293" spans="1:46"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row>
    <row r="294" spans="1:46"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row>
    <row r="295" spans="1:46"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row>
    <row r="296" spans="1:46"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row>
    <row r="297" spans="1:46"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row>
    <row r="298" spans="1:46"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row>
    <row r="299" spans="1:46"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row>
    <row r="300" spans="1:46"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row>
    <row r="301" spans="1:46"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row>
    <row r="302" spans="1:46"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row>
    <row r="303" spans="1:46"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row>
    <row r="304" spans="1:46"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row>
    <row r="305" spans="1:46"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row>
    <row r="306" spans="1:46"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row>
    <row r="307" spans="1:46"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row>
    <row r="308" spans="1:46"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row>
    <row r="309" spans="1:46"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row>
    <row r="310" spans="1:46"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row>
    <row r="311" spans="1:46"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c r="AT311" s="53"/>
    </row>
    <row r="312" spans="1:46"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c r="AP312" s="53"/>
      <c r="AQ312" s="53"/>
      <c r="AR312" s="53"/>
      <c r="AS312" s="53"/>
      <c r="AT312" s="53"/>
    </row>
    <row r="313" spans="1:46"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c r="AT313" s="53"/>
    </row>
    <row r="314" spans="1:46"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c r="AT314" s="53"/>
    </row>
    <row r="315" spans="1:46"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c r="AT315" s="53"/>
    </row>
    <row r="316" spans="1:46"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row>
    <row r="317" spans="1:46"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c r="AB317" s="53"/>
      <c r="AC317" s="53"/>
      <c r="AD317" s="53"/>
      <c r="AE317" s="53"/>
      <c r="AF317" s="53"/>
      <c r="AG317" s="53"/>
      <c r="AH317" s="53"/>
      <c r="AI317" s="53"/>
      <c r="AJ317" s="53"/>
      <c r="AK317" s="53"/>
      <c r="AL317" s="53"/>
      <c r="AM317" s="53"/>
      <c r="AN317" s="53"/>
      <c r="AO317" s="53"/>
      <c r="AP317" s="53"/>
      <c r="AQ317" s="53"/>
      <c r="AR317" s="53"/>
      <c r="AS317" s="53"/>
      <c r="AT317" s="53"/>
    </row>
    <row r="318" spans="1:46"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row>
    <row r="319" spans="1:46"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row>
    <row r="320" spans="1:46"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c r="AP320" s="53"/>
      <c r="AQ320" s="53"/>
      <c r="AR320" s="53"/>
      <c r="AS320" s="53"/>
      <c r="AT320" s="53"/>
    </row>
    <row r="321" spans="1:46"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row>
    <row r="322" spans="1:46"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c r="AT322" s="53"/>
    </row>
    <row r="323" spans="1:46"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c r="AT323" s="53"/>
    </row>
    <row r="324" spans="1:46"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row>
    <row r="325" spans="1:46"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row>
    <row r="326" spans="1:46"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AR326" s="53"/>
      <c r="AS326" s="53"/>
      <c r="AT326" s="53"/>
    </row>
    <row r="327" spans="1:46"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c r="AC327" s="53"/>
      <c r="AD327" s="53"/>
      <c r="AE327" s="53"/>
      <c r="AF327" s="53"/>
      <c r="AG327" s="53"/>
      <c r="AH327" s="53"/>
      <c r="AI327" s="53"/>
      <c r="AJ327" s="53"/>
      <c r="AK327" s="53"/>
      <c r="AL327" s="53"/>
      <c r="AM327" s="53"/>
      <c r="AN327" s="53"/>
      <c r="AO327" s="53"/>
      <c r="AP327" s="53"/>
      <c r="AQ327" s="53"/>
      <c r="AR327" s="53"/>
      <c r="AS327" s="53"/>
      <c r="AT327" s="53"/>
    </row>
    <row r="328" spans="1:46"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c r="AC328" s="53"/>
      <c r="AD328" s="53"/>
      <c r="AE328" s="53"/>
      <c r="AF328" s="53"/>
      <c r="AG328" s="53"/>
      <c r="AH328" s="53"/>
      <c r="AI328" s="53"/>
      <c r="AJ328" s="53"/>
      <c r="AK328" s="53"/>
      <c r="AL328" s="53"/>
      <c r="AM328" s="53"/>
      <c r="AN328" s="53"/>
      <c r="AO328" s="53"/>
      <c r="AP328" s="53"/>
      <c r="AQ328" s="53"/>
      <c r="AR328" s="53"/>
      <c r="AS328" s="53"/>
      <c r="AT328" s="53"/>
    </row>
    <row r="329" spans="1:46"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row>
    <row r="330" spans="1:46"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row>
    <row r="331" spans="1:46"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c r="AT331" s="53"/>
    </row>
    <row r="332" spans="1:46"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row>
    <row r="333" spans="1:46"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row>
    <row r="334" spans="1:46"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c r="AT334" s="53"/>
    </row>
    <row r="335" spans="1:46"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row>
    <row r="336" spans="1:46"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c r="AL336" s="53"/>
      <c r="AM336" s="53"/>
      <c r="AN336" s="53"/>
      <c r="AO336" s="53"/>
      <c r="AP336" s="53"/>
      <c r="AQ336" s="53"/>
      <c r="AR336" s="53"/>
      <c r="AS336" s="53"/>
      <c r="AT336" s="53"/>
    </row>
    <row r="337" spans="1:46"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row>
    <row r="338" spans="1:46"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row>
    <row r="339" spans="1:46"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3"/>
      <c r="AR339" s="53"/>
      <c r="AS339" s="53"/>
      <c r="AT339" s="53"/>
    </row>
    <row r="340" spans="1:46"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row>
    <row r="341" spans="1:46"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row>
    <row r="342" spans="1:46"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53"/>
      <c r="AI342" s="53"/>
      <c r="AJ342" s="53"/>
      <c r="AK342" s="53"/>
      <c r="AL342" s="53"/>
      <c r="AM342" s="53"/>
      <c r="AN342" s="53"/>
      <c r="AO342" s="53"/>
      <c r="AP342" s="53"/>
      <c r="AQ342" s="53"/>
      <c r="AR342" s="53"/>
      <c r="AS342" s="53"/>
      <c r="AT342" s="53"/>
    </row>
    <row r="343" spans="1:46"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c r="AT343" s="53"/>
    </row>
    <row r="344" spans="1:46"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3"/>
      <c r="AN344" s="53"/>
      <c r="AO344" s="53"/>
      <c r="AP344" s="53"/>
      <c r="AQ344" s="53"/>
      <c r="AR344" s="53"/>
      <c r="AS344" s="53"/>
      <c r="AT344" s="53"/>
    </row>
    <row r="345" spans="1:46"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row>
    <row r="346" spans="1:46"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53"/>
      <c r="AI346" s="53"/>
      <c r="AJ346" s="53"/>
      <c r="AK346" s="53"/>
      <c r="AL346" s="53"/>
      <c r="AM346" s="53"/>
      <c r="AN346" s="53"/>
      <c r="AO346" s="53"/>
      <c r="AP346" s="53"/>
      <c r="AQ346" s="53"/>
      <c r="AR346" s="53"/>
      <c r="AS346" s="53"/>
      <c r="AT346" s="53"/>
    </row>
    <row r="347" spans="1:46"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53"/>
      <c r="AI347" s="53"/>
      <c r="AJ347" s="53"/>
      <c r="AK347" s="53"/>
      <c r="AL347" s="53"/>
      <c r="AM347" s="53"/>
      <c r="AN347" s="53"/>
      <c r="AO347" s="53"/>
      <c r="AP347" s="53"/>
      <c r="AQ347" s="53"/>
      <c r="AR347" s="53"/>
      <c r="AS347" s="53"/>
      <c r="AT347" s="53"/>
    </row>
    <row r="348" spans="1:46"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c r="AG348" s="53"/>
      <c r="AH348" s="53"/>
      <c r="AI348" s="53"/>
      <c r="AJ348" s="53"/>
      <c r="AK348" s="53"/>
      <c r="AL348" s="53"/>
      <c r="AM348" s="53"/>
      <c r="AN348" s="53"/>
      <c r="AO348" s="53"/>
      <c r="AP348" s="53"/>
      <c r="AQ348" s="53"/>
      <c r="AR348" s="53"/>
      <c r="AS348" s="53"/>
      <c r="AT348" s="53"/>
    </row>
    <row r="349" spans="1:46"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c r="AC349" s="53"/>
      <c r="AD349" s="53"/>
      <c r="AE349" s="53"/>
      <c r="AF349" s="53"/>
      <c r="AG349" s="53"/>
      <c r="AH349" s="53"/>
      <c r="AI349" s="53"/>
      <c r="AJ349" s="53"/>
      <c r="AK349" s="53"/>
      <c r="AL349" s="53"/>
      <c r="AM349" s="53"/>
      <c r="AN349" s="53"/>
      <c r="AO349" s="53"/>
      <c r="AP349" s="53"/>
      <c r="AQ349" s="53"/>
      <c r="AR349" s="53"/>
      <c r="AS349" s="53"/>
      <c r="AT349" s="53"/>
    </row>
    <row r="350" spans="1:46"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row>
    <row r="351" spans="1:46"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c r="AL351" s="53"/>
      <c r="AM351" s="53"/>
      <c r="AN351" s="53"/>
      <c r="AO351" s="53"/>
      <c r="AP351" s="53"/>
      <c r="AQ351" s="53"/>
      <c r="AR351" s="53"/>
      <c r="AS351" s="53"/>
      <c r="AT351" s="53"/>
    </row>
    <row r="352" spans="1:46"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c r="AL352" s="53"/>
      <c r="AM352" s="53"/>
      <c r="AN352" s="53"/>
      <c r="AO352" s="53"/>
      <c r="AP352" s="53"/>
      <c r="AQ352" s="53"/>
      <c r="AR352" s="53"/>
      <c r="AS352" s="53"/>
      <c r="AT352" s="53"/>
    </row>
    <row r="353" spans="1:46"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c r="AC353" s="53"/>
      <c r="AD353" s="53"/>
      <c r="AE353" s="53"/>
      <c r="AF353" s="53"/>
      <c r="AG353" s="53"/>
      <c r="AH353" s="53"/>
      <c r="AI353" s="53"/>
      <c r="AJ353" s="53"/>
      <c r="AK353" s="53"/>
      <c r="AL353" s="53"/>
      <c r="AM353" s="53"/>
      <c r="AN353" s="53"/>
      <c r="AO353" s="53"/>
      <c r="AP353" s="53"/>
      <c r="AQ353" s="53"/>
      <c r="AR353" s="53"/>
      <c r="AS353" s="53"/>
      <c r="AT353" s="53"/>
    </row>
    <row r="354" spans="1:46"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row>
    <row r="355" spans="1:46"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c r="AG355" s="53"/>
      <c r="AH355" s="53"/>
      <c r="AI355" s="53"/>
      <c r="AJ355" s="53"/>
      <c r="AK355" s="53"/>
      <c r="AL355" s="53"/>
      <c r="AM355" s="53"/>
      <c r="AN355" s="53"/>
      <c r="AO355" s="53"/>
      <c r="AP355" s="53"/>
      <c r="AQ355" s="53"/>
      <c r="AR355" s="53"/>
      <c r="AS355" s="53"/>
      <c r="AT355" s="53"/>
    </row>
    <row r="356" spans="1:46"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c r="AL356" s="53"/>
      <c r="AM356" s="53"/>
      <c r="AN356" s="53"/>
      <c r="AO356" s="53"/>
      <c r="AP356" s="53"/>
      <c r="AQ356" s="53"/>
      <c r="AR356" s="53"/>
      <c r="AS356" s="53"/>
      <c r="AT356" s="53"/>
    </row>
    <row r="357" spans="1:46"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row>
    <row r="358" spans="1:46"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c r="AL358" s="53"/>
      <c r="AM358" s="53"/>
      <c r="AN358" s="53"/>
      <c r="AO358" s="53"/>
      <c r="AP358" s="53"/>
      <c r="AQ358" s="53"/>
      <c r="AR358" s="53"/>
      <c r="AS358" s="53"/>
      <c r="AT358" s="53"/>
    </row>
    <row r="359" spans="1:46"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row>
    <row r="360" spans="1:46"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row>
    <row r="361" spans="1:46"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c r="AP361" s="53"/>
      <c r="AQ361" s="53"/>
      <c r="AR361" s="53"/>
      <c r="AS361" s="53"/>
      <c r="AT361" s="53"/>
    </row>
    <row r="362" spans="1:46"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c r="AP362" s="53"/>
      <c r="AQ362" s="53"/>
      <c r="AR362" s="53"/>
      <c r="AS362" s="53"/>
      <c r="AT362" s="53"/>
    </row>
    <row r="363" spans="1:46"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row>
    <row r="364" spans="1:46"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53"/>
      <c r="AN364" s="53"/>
      <c r="AO364" s="53"/>
      <c r="AP364" s="53"/>
      <c r="AQ364" s="53"/>
      <c r="AR364" s="53"/>
      <c r="AS364" s="53"/>
      <c r="AT364" s="53"/>
    </row>
    <row r="365" spans="1:46"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row>
    <row r="366" spans="1:46"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c r="AG366" s="53"/>
      <c r="AH366" s="53"/>
      <c r="AI366" s="53"/>
      <c r="AJ366" s="53"/>
      <c r="AK366" s="53"/>
      <c r="AL366" s="53"/>
      <c r="AM366" s="53"/>
      <c r="AN366" s="53"/>
      <c r="AO366" s="53"/>
      <c r="AP366" s="53"/>
      <c r="AQ366" s="53"/>
      <c r="AR366" s="53"/>
      <c r="AS366" s="53"/>
      <c r="AT366" s="53"/>
    </row>
    <row r="367" spans="1:46"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row>
    <row r="368" spans="1:46"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row>
    <row r="369" spans="1:46"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c r="AG369" s="53"/>
      <c r="AH369" s="53"/>
      <c r="AI369" s="53"/>
      <c r="AJ369" s="53"/>
      <c r="AK369" s="53"/>
      <c r="AL369" s="53"/>
      <c r="AM369" s="53"/>
      <c r="AN369" s="53"/>
      <c r="AO369" s="53"/>
      <c r="AP369" s="53"/>
      <c r="AQ369" s="53"/>
      <c r="AR369" s="53"/>
      <c r="AS369" s="53"/>
      <c r="AT369" s="53"/>
    </row>
    <row r="370" spans="1:46"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53"/>
      <c r="AP370" s="53"/>
      <c r="AQ370" s="53"/>
      <c r="AR370" s="53"/>
      <c r="AS370" s="53"/>
      <c r="AT370" s="53"/>
    </row>
    <row r="371" spans="1:46"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row>
    <row r="372" spans="1:46"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3"/>
      <c r="AP372" s="53"/>
      <c r="AQ372" s="53"/>
      <c r="AR372" s="53"/>
      <c r="AS372" s="53"/>
      <c r="AT372" s="53"/>
    </row>
    <row r="373" spans="1:46"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row>
    <row r="374" spans="1:46"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row>
    <row r="375" spans="1:46"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c r="AL375" s="53"/>
      <c r="AM375" s="53"/>
      <c r="AN375" s="53"/>
      <c r="AO375" s="53"/>
      <c r="AP375" s="53"/>
      <c r="AQ375" s="53"/>
      <c r="AR375" s="53"/>
      <c r="AS375" s="53"/>
      <c r="AT375" s="53"/>
    </row>
    <row r="376" spans="1:46"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c r="AP376" s="53"/>
      <c r="AQ376" s="53"/>
      <c r="AR376" s="53"/>
      <c r="AS376" s="53"/>
      <c r="AT376" s="53"/>
    </row>
    <row r="377" spans="1:46"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row>
    <row r="378" spans="1:46"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row>
    <row r="379" spans="1:46"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row>
    <row r="380" spans="1:46"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53"/>
      <c r="AN380" s="53"/>
      <c r="AO380" s="53"/>
      <c r="AP380" s="53"/>
      <c r="AQ380" s="53"/>
      <c r="AR380" s="53"/>
      <c r="AS380" s="53"/>
      <c r="AT380" s="53"/>
    </row>
    <row r="381" spans="1:46"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row>
    <row r="382" spans="1:46"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c r="AL382" s="53"/>
      <c r="AM382" s="53"/>
      <c r="AN382" s="53"/>
      <c r="AO382" s="53"/>
      <c r="AP382" s="53"/>
      <c r="AQ382" s="53"/>
      <c r="AR382" s="53"/>
      <c r="AS382" s="53"/>
      <c r="AT382" s="53"/>
    </row>
    <row r="383" spans="1:46"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3"/>
      <c r="AN383" s="53"/>
      <c r="AO383" s="53"/>
      <c r="AP383" s="53"/>
      <c r="AQ383" s="53"/>
      <c r="AR383" s="53"/>
      <c r="AS383" s="53"/>
      <c r="AT383" s="53"/>
    </row>
    <row r="384" spans="1:46"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row>
    <row r="385" spans="1:46"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row>
    <row r="386" spans="1:46"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c r="AT386" s="53"/>
    </row>
    <row r="387" spans="1:46"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c r="AC387" s="53"/>
      <c r="AD387" s="53"/>
      <c r="AE387" s="53"/>
      <c r="AF387" s="53"/>
      <c r="AG387" s="53"/>
      <c r="AH387" s="53"/>
      <c r="AI387" s="53"/>
      <c r="AJ387" s="53"/>
      <c r="AK387" s="53"/>
      <c r="AL387" s="53"/>
      <c r="AM387" s="53"/>
      <c r="AN387" s="53"/>
      <c r="AO387" s="53"/>
      <c r="AP387" s="53"/>
      <c r="AQ387" s="53"/>
      <c r="AR387" s="53"/>
      <c r="AS387" s="53"/>
      <c r="AT387" s="53"/>
    </row>
    <row r="388" spans="1:46"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c r="AP388" s="53"/>
      <c r="AQ388" s="53"/>
      <c r="AR388" s="53"/>
      <c r="AS388" s="53"/>
      <c r="AT388" s="53"/>
    </row>
    <row r="389" spans="1:46"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c r="AP389" s="53"/>
      <c r="AQ389" s="53"/>
      <c r="AR389" s="53"/>
      <c r="AS389" s="53"/>
      <c r="AT389" s="53"/>
    </row>
    <row r="390" spans="1:46"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row>
    <row r="391" spans="1:46"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row>
    <row r="392" spans="1:46"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53"/>
      <c r="AN392" s="53"/>
      <c r="AO392" s="53"/>
      <c r="AP392" s="53"/>
      <c r="AQ392" s="53"/>
      <c r="AR392" s="53"/>
      <c r="AS392" s="53"/>
      <c r="AT392" s="53"/>
    </row>
    <row r="393" spans="1:46"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row>
    <row r="394" spans="1:46"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53"/>
      <c r="AH394" s="53"/>
      <c r="AI394" s="53"/>
      <c r="AJ394" s="53"/>
      <c r="AK394" s="53"/>
      <c r="AL394" s="53"/>
      <c r="AM394" s="53"/>
      <c r="AN394" s="53"/>
      <c r="AO394" s="53"/>
      <c r="AP394" s="53"/>
      <c r="AQ394" s="53"/>
      <c r="AR394" s="53"/>
      <c r="AS394" s="53"/>
      <c r="AT394" s="53"/>
    </row>
    <row r="395" spans="1:46"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53"/>
      <c r="AB395" s="53"/>
      <c r="AC395" s="53"/>
      <c r="AD395" s="53"/>
      <c r="AE395" s="53"/>
      <c r="AF395" s="53"/>
      <c r="AG395" s="53"/>
      <c r="AH395" s="53"/>
      <c r="AI395" s="53"/>
      <c r="AJ395" s="53"/>
      <c r="AK395" s="53"/>
      <c r="AL395" s="53"/>
      <c r="AM395" s="53"/>
      <c r="AN395" s="53"/>
      <c r="AO395" s="53"/>
      <c r="AP395" s="53"/>
      <c r="AQ395" s="53"/>
      <c r="AR395" s="53"/>
      <c r="AS395" s="53"/>
      <c r="AT395" s="53"/>
    </row>
    <row r="396" spans="1:46"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row>
    <row r="397" spans="1:46"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c r="AB397" s="53"/>
      <c r="AC397" s="53"/>
      <c r="AD397" s="53"/>
      <c r="AE397" s="53"/>
      <c r="AF397" s="53"/>
      <c r="AG397" s="53"/>
      <c r="AH397" s="53"/>
      <c r="AI397" s="53"/>
      <c r="AJ397" s="53"/>
      <c r="AK397" s="53"/>
      <c r="AL397" s="53"/>
      <c r="AM397" s="53"/>
      <c r="AN397" s="53"/>
      <c r="AO397" s="53"/>
      <c r="AP397" s="53"/>
      <c r="AQ397" s="53"/>
      <c r="AR397" s="53"/>
      <c r="AS397" s="53"/>
      <c r="AT397" s="53"/>
    </row>
    <row r="398" spans="1:46"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c r="AB398" s="53"/>
      <c r="AC398" s="53"/>
      <c r="AD398" s="53"/>
      <c r="AE398" s="53"/>
      <c r="AF398" s="53"/>
      <c r="AG398" s="53"/>
      <c r="AH398" s="53"/>
      <c r="AI398" s="53"/>
      <c r="AJ398" s="53"/>
      <c r="AK398" s="53"/>
      <c r="AL398" s="53"/>
      <c r="AM398" s="53"/>
      <c r="AN398" s="53"/>
      <c r="AO398" s="53"/>
      <c r="AP398" s="53"/>
      <c r="AQ398" s="53"/>
      <c r="AR398" s="53"/>
      <c r="AS398" s="53"/>
      <c r="AT398" s="53"/>
    </row>
    <row r="399" spans="1:46"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c r="AP399" s="53"/>
      <c r="AQ399" s="53"/>
      <c r="AR399" s="53"/>
      <c r="AS399" s="53"/>
      <c r="AT399" s="53"/>
    </row>
    <row r="400" spans="1:46"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c r="AB400" s="53"/>
      <c r="AC400" s="53"/>
      <c r="AD400" s="53"/>
      <c r="AE400" s="53"/>
      <c r="AF400" s="53"/>
      <c r="AG400" s="53"/>
      <c r="AH400" s="53"/>
      <c r="AI400" s="53"/>
      <c r="AJ400" s="53"/>
      <c r="AK400" s="53"/>
      <c r="AL400" s="53"/>
      <c r="AM400" s="53"/>
      <c r="AN400" s="53"/>
      <c r="AO400" s="53"/>
      <c r="AP400" s="53"/>
      <c r="AQ400" s="53"/>
      <c r="AR400" s="53"/>
      <c r="AS400" s="53"/>
      <c r="AT400" s="53"/>
    </row>
    <row r="401" spans="1:46"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row>
    <row r="402" spans="1:46"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53"/>
      <c r="AB402" s="53"/>
      <c r="AC402" s="53"/>
      <c r="AD402" s="53"/>
      <c r="AE402" s="53"/>
      <c r="AF402" s="53"/>
      <c r="AG402" s="53"/>
      <c r="AH402" s="53"/>
      <c r="AI402" s="53"/>
      <c r="AJ402" s="53"/>
      <c r="AK402" s="53"/>
      <c r="AL402" s="53"/>
      <c r="AM402" s="53"/>
      <c r="AN402" s="53"/>
      <c r="AO402" s="53"/>
      <c r="AP402" s="53"/>
      <c r="AQ402" s="53"/>
      <c r="AR402" s="53"/>
      <c r="AS402" s="53"/>
      <c r="AT402" s="53"/>
    </row>
    <row r="403" spans="1:46"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c r="AG403" s="53"/>
      <c r="AH403" s="53"/>
      <c r="AI403" s="53"/>
      <c r="AJ403" s="53"/>
      <c r="AK403" s="53"/>
      <c r="AL403" s="53"/>
      <c r="AM403" s="53"/>
      <c r="AN403" s="53"/>
      <c r="AO403" s="53"/>
      <c r="AP403" s="53"/>
      <c r="AQ403" s="53"/>
      <c r="AR403" s="53"/>
      <c r="AS403" s="53"/>
      <c r="AT403" s="53"/>
    </row>
    <row r="404" spans="1:46"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row>
    <row r="405" spans="1:46"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53"/>
      <c r="AB405" s="53"/>
      <c r="AC405" s="53"/>
      <c r="AD405" s="53"/>
      <c r="AE405" s="53"/>
      <c r="AF405" s="53"/>
      <c r="AG405" s="53"/>
      <c r="AH405" s="53"/>
      <c r="AI405" s="53"/>
      <c r="AJ405" s="53"/>
      <c r="AK405" s="53"/>
      <c r="AL405" s="53"/>
      <c r="AM405" s="53"/>
      <c r="AN405" s="53"/>
      <c r="AO405" s="53"/>
      <c r="AP405" s="53"/>
      <c r="AQ405" s="53"/>
      <c r="AR405" s="53"/>
      <c r="AS405" s="53"/>
      <c r="AT405" s="53"/>
    </row>
    <row r="406" spans="1:46"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53"/>
      <c r="AB406" s="53"/>
      <c r="AC406" s="53"/>
      <c r="AD406" s="53"/>
      <c r="AE406" s="53"/>
      <c r="AF406" s="53"/>
      <c r="AG406" s="53"/>
      <c r="AH406" s="53"/>
      <c r="AI406" s="53"/>
      <c r="AJ406" s="53"/>
      <c r="AK406" s="53"/>
      <c r="AL406" s="53"/>
      <c r="AM406" s="53"/>
      <c r="AN406" s="53"/>
      <c r="AO406" s="53"/>
      <c r="AP406" s="53"/>
      <c r="AQ406" s="53"/>
      <c r="AR406" s="53"/>
      <c r="AS406" s="53"/>
      <c r="AT406" s="53"/>
    </row>
    <row r="407" spans="1:46"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row>
    <row r="408" spans="1:46"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row>
    <row r="409" spans="1:46"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row>
    <row r="410" spans="1:46"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row>
    <row r="411" spans="1:46"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row>
    <row r="412" spans="1:46"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row>
    <row r="413" spans="1:46"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row>
    <row r="414" spans="1:46"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row>
    <row r="415" spans="1:46"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row>
    <row r="416" spans="1:46"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row>
    <row r="417" spans="1:46"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row>
    <row r="418" spans="1:46"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row>
    <row r="419" spans="1:46"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row>
    <row r="420" spans="1:46"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row>
    <row r="421" spans="1:46"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row>
    <row r="422" spans="1:46"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row>
    <row r="423" spans="1:46"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row>
    <row r="424" spans="1:46"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row>
    <row r="425" spans="1:46"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row>
    <row r="426" spans="1:46"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row>
    <row r="427" spans="1:46"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row>
    <row r="428" spans="1:46"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row>
    <row r="429" spans="1:46"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row>
    <row r="430" spans="1:46"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c r="AR430" s="53"/>
      <c r="AS430" s="53"/>
      <c r="AT430" s="53"/>
    </row>
    <row r="431" spans="1:46"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row>
    <row r="432" spans="1:46"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row>
    <row r="433" spans="1:46"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row>
    <row r="434" spans="1:46"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row>
    <row r="435" spans="1:46"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R435" s="53"/>
      <c r="AS435" s="53"/>
      <c r="AT435" s="53"/>
    </row>
    <row r="436" spans="1:46"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row>
    <row r="437" spans="1:46"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row>
    <row r="438" spans="1:46"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row>
    <row r="439" spans="1:46"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row>
    <row r="440" spans="1:46"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row>
    <row r="441" spans="1:46"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row>
    <row r="442" spans="1:46"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row>
    <row r="443" spans="1:46"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row>
    <row r="444" spans="1:46"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c r="AB444" s="53"/>
      <c r="AC444" s="53"/>
      <c r="AD444" s="53"/>
      <c r="AE444" s="53"/>
      <c r="AF444" s="53"/>
      <c r="AG444" s="53"/>
      <c r="AH444" s="53"/>
      <c r="AI444" s="53"/>
      <c r="AJ444" s="53"/>
      <c r="AK444" s="53"/>
      <c r="AL444" s="53"/>
      <c r="AM444" s="53"/>
      <c r="AN444" s="53"/>
      <c r="AO444" s="53"/>
      <c r="AP444" s="53"/>
      <c r="AQ444" s="53"/>
      <c r="AR444" s="53"/>
      <c r="AS444" s="53"/>
      <c r="AT444" s="53"/>
    </row>
    <row r="445" spans="1:46"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row>
    <row r="446" spans="1:46"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row>
    <row r="447" spans="1:46"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row>
    <row r="448" spans="1:46"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row>
    <row r="449" spans="1:46"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row>
    <row r="450" spans="1:46"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row>
    <row r="451" spans="1:46"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row>
    <row r="452" spans="1:46"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row>
    <row r="453" spans="1:46"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row>
    <row r="454" spans="1:46"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c r="AG454" s="53"/>
      <c r="AH454" s="53"/>
      <c r="AI454" s="53"/>
      <c r="AJ454" s="53"/>
      <c r="AK454" s="53"/>
      <c r="AL454" s="53"/>
      <c r="AM454" s="53"/>
      <c r="AN454" s="53"/>
      <c r="AO454" s="53"/>
      <c r="AP454" s="53"/>
      <c r="AQ454" s="53"/>
      <c r="AR454" s="53"/>
      <c r="AS454" s="53"/>
      <c r="AT454" s="53"/>
    </row>
    <row r="455" spans="1:46"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row>
    <row r="456" spans="1:46"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row>
    <row r="457" spans="1:46"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row>
    <row r="458" spans="1:46"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row>
    <row r="459" spans="1:46"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row>
  </sheetData>
  <mergeCells count="45">
    <mergeCell ref="D2:P2"/>
    <mergeCell ref="X3:X5"/>
    <mergeCell ref="O4:P4"/>
    <mergeCell ref="Q4:R4"/>
    <mergeCell ref="V3:W4"/>
    <mergeCell ref="O3:U3"/>
    <mergeCell ref="U4:U5"/>
    <mergeCell ref="H3:I3"/>
    <mergeCell ref="J3:J5"/>
    <mergeCell ref="K4:K5"/>
    <mergeCell ref="L4:L5"/>
    <mergeCell ref="N4:N5"/>
    <mergeCell ref="M4:M5"/>
    <mergeCell ref="C3:D3"/>
    <mergeCell ref="K22:K23"/>
    <mergeCell ref="L22:L23"/>
    <mergeCell ref="S4:T4"/>
    <mergeCell ref="F3:G3"/>
    <mergeCell ref="C8:C9"/>
    <mergeCell ref="C10:C11"/>
    <mergeCell ref="C4:C5"/>
    <mergeCell ref="D4:D5"/>
    <mergeCell ref="F4:F5"/>
    <mergeCell ref="G4:G5"/>
    <mergeCell ref="I4:I5"/>
    <mergeCell ref="H4:H5"/>
    <mergeCell ref="E3:E5"/>
    <mergeCell ref="K14:K15"/>
    <mergeCell ref="K3:N3"/>
    <mergeCell ref="AV13:AV14"/>
    <mergeCell ref="AW4:AW5"/>
    <mergeCell ref="AX4:AX5"/>
    <mergeCell ref="AR3:AS4"/>
    <mergeCell ref="Y3:Y5"/>
    <mergeCell ref="Z3:Z5"/>
    <mergeCell ref="AA3:AA5"/>
    <mergeCell ref="AB3:AC4"/>
    <mergeCell ref="AD3:AG4"/>
    <mergeCell ref="AH3:AI4"/>
    <mergeCell ref="AJ3:AK4"/>
    <mergeCell ref="AL3:AM4"/>
    <mergeCell ref="AN3:AO4"/>
    <mergeCell ref="AP3:AQ4"/>
    <mergeCell ref="AD6:AG6"/>
    <mergeCell ref="C12:AG12"/>
  </mergeCells>
  <conditionalFormatting sqref="N6:N11">
    <cfRule type="dataBar" priority="16">
      <dataBar>
        <cfvo type="min"/>
        <cfvo type="max"/>
        <color rgb="FF638EC6"/>
      </dataBar>
      <extLst>
        <ext xmlns:x14="http://schemas.microsoft.com/office/spreadsheetml/2009/9/main" uri="{B025F937-C7B1-47D3-B67F-A62EFF666E3E}">
          <x14:id>{EBCA126B-36AA-40C6-B35D-A0E7A0FDF2EB}</x14:id>
        </ext>
      </extLst>
    </cfRule>
  </conditionalFormatting>
  <conditionalFormatting sqref="X6:AC11">
    <cfRule type="dataBar" priority="15">
      <dataBar>
        <cfvo type="min"/>
        <cfvo type="max"/>
        <color rgb="FF638EC6"/>
      </dataBar>
      <extLst>
        <ext xmlns:x14="http://schemas.microsoft.com/office/spreadsheetml/2009/9/main" uri="{B025F937-C7B1-47D3-B67F-A62EFF666E3E}">
          <x14:id>{BF5BD683-1BC8-4DC2-8593-A8CF98BF2D9A}</x14:id>
        </ext>
      </extLst>
    </cfRule>
  </conditionalFormatting>
  <conditionalFormatting sqref="AS28:AX36">
    <cfRule type="dataBar" priority="10">
      <dataBar>
        <cfvo type="min"/>
        <cfvo type="max"/>
        <color rgb="FF638EC6"/>
      </dataBar>
      <extLst>
        <ext xmlns:x14="http://schemas.microsoft.com/office/spreadsheetml/2009/9/main" uri="{B025F937-C7B1-47D3-B67F-A62EFF666E3E}">
          <x14:id>{D6373EB9-C413-4E81-A534-56B5FD67EE1E}</x14:id>
        </ext>
      </extLst>
    </cfRule>
  </conditionalFormatting>
  <conditionalFormatting sqref="AS27:AX36">
    <cfRule type="dataBar" priority="9">
      <dataBar>
        <cfvo type="min"/>
        <cfvo type="max"/>
        <color rgb="FF638EC6"/>
      </dataBar>
      <extLst>
        <ext xmlns:x14="http://schemas.microsoft.com/office/spreadsheetml/2009/9/main" uri="{B025F937-C7B1-47D3-B67F-A62EFF666E3E}">
          <x14:id>{7D260160-A363-4DCD-9196-E805F030EDA7}</x14:id>
        </ext>
      </extLst>
    </cfRule>
  </conditionalFormatting>
  <conditionalFormatting sqref="V6:W11">
    <cfRule type="dataBar" priority="2">
      <dataBar>
        <cfvo type="min"/>
        <cfvo type="max"/>
        <color rgb="FF638EC6"/>
      </dataBar>
      <extLst>
        <ext xmlns:x14="http://schemas.microsoft.com/office/spreadsheetml/2009/9/main" uri="{B025F937-C7B1-47D3-B67F-A62EFF666E3E}">
          <x14:id>{0542BF30-3A1C-4ED5-8C97-81DE2C149374}</x14:id>
        </ext>
      </extLst>
    </cfRule>
  </conditionalFormatting>
  <conditionalFormatting sqref="S2">
    <cfRule type="dataBar" priority="1">
      <dataBar>
        <cfvo type="min"/>
        <cfvo type="max"/>
        <color rgb="FF638EC6"/>
      </dataBar>
      <extLst>
        <ext xmlns:x14="http://schemas.microsoft.com/office/spreadsheetml/2009/9/main" uri="{B025F937-C7B1-47D3-B67F-A62EFF666E3E}">
          <x14:id>{CD869BB1-7B9C-4898-A9F0-494C7F05411D}</x14:id>
        </ext>
      </extLst>
    </cfRule>
  </conditionalFormatting>
  <pageMargins left="0.74803149606299213" right="0.74803149606299213" top="0.98425196850393704" bottom="0.98425196850393704" header="0.51181102362204722" footer="0.51181102362204722"/>
  <pageSetup paperSize="9" fitToWidth="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dataBar" id="{EBCA126B-36AA-40C6-B35D-A0E7A0FDF2EB}">
            <x14:dataBar minLength="0" maxLength="100" border="1" negativeBarBorderColorSameAsPositive="0">
              <x14:cfvo type="autoMin"/>
              <x14:cfvo type="autoMax"/>
              <x14:borderColor rgb="FF638EC6"/>
              <x14:negativeFillColor rgb="FFFF0000"/>
              <x14:negativeBorderColor rgb="FFFF0000"/>
              <x14:axisColor rgb="FF000000"/>
            </x14:dataBar>
          </x14:cfRule>
          <xm:sqref>N6:N11</xm:sqref>
        </x14:conditionalFormatting>
        <x14:conditionalFormatting xmlns:xm="http://schemas.microsoft.com/office/excel/2006/main">
          <x14:cfRule type="dataBar" id="{BF5BD683-1BC8-4DC2-8593-A8CF98BF2D9A}">
            <x14:dataBar minLength="0" maxLength="100" border="1" negativeBarBorderColorSameAsPositive="0">
              <x14:cfvo type="autoMin"/>
              <x14:cfvo type="autoMax"/>
              <x14:borderColor rgb="FF638EC6"/>
              <x14:negativeFillColor rgb="FFFF0000"/>
              <x14:negativeBorderColor rgb="FFFF0000"/>
              <x14:axisColor rgb="FF000000"/>
            </x14:dataBar>
          </x14:cfRule>
          <xm:sqref>X6:AC11</xm:sqref>
        </x14:conditionalFormatting>
        <x14:conditionalFormatting xmlns:xm="http://schemas.microsoft.com/office/excel/2006/main">
          <x14:cfRule type="dataBar" id="{D6373EB9-C413-4E81-A534-56B5FD67EE1E}">
            <x14:dataBar minLength="0" maxLength="100" border="1" negativeBarBorderColorSameAsPositive="0">
              <x14:cfvo type="autoMin"/>
              <x14:cfvo type="autoMax"/>
              <x14:borderColor rgb="FF638EC6"/>
              <x14:negativeFillColor rgb="FFFF0000"/>
              <x14:negativeBorderColor rgb="FFFF0000"/>
              <x14:axisColor rgb="FF000000"/>
            </x14:dataBar>
          </x14:cfRule>
          <xm:sqref>AS28:AX36</xm:sqref>
        </x14:conditionalFormatting>
        <x14:conditionalFormatting xmlns:xm="http://schemas.microsoft.com/office/excel/2006/main">
          <x14:cfRule type="dataBar" id="{7D260160-A363-4DCD-9196-E805F030EDA7}">
            <x14:dataBar minLength="0" maxLength="100" border="1" negativeBarBorderColorSameAsPositive="0">
              <x14:cfvo type="autoMin"/>
              <x14:cfvo type="autoMax"/>
              <x14:borderColor rgb="FF638EC6"/>
              <x14:negativeFillColor rgb="FFFF0000"/>
              <x14:negativeBorderColor rgb="FFFF0000"/>
              <x14:axisColor rgb="FF000000"/>
            </x14:dataBar>
          </x14:cfRule>
          <xm:sqref>AS27:AX36</xm:sqref>
        </x14:conditionalFormatting>
        <x14:conditionalFormatting xmlns:xm="http://schemas.microsoft.com/office/excel/2006/main">
          <x14:cfRule type="dataBar" id="{0542BF30-3A1C-4ED5-8C97-81DE2C149374}">
            <x14:dataBar minLength="0" maxLength="100" border="1" negativeBarBorderColorSameAsPositive="0">
              <x14:cfvo type="autoMin"/>
              <x14:cfvo type="autoMax"/>
              <x14:borderColor rgb="FF638EC6"/>
              <x14:negativeFillColor rgb="FFFF0000"/>
              <x14:negativeBorderColor rgb="FFFF0000"/>
              <x14:axisColor rgb="FF000000"/>
            </x14:dataBar>
          </x14:cfRule>
          <xm:sqref>V6:W11</xm:sqref>
        </x14:conditionalFormatting>
        <x14:conditionalFormatting xmlns:xm="http://schemas.microsoft.com/office/excel/2006/main">
          <x14:cfRule type="dataBar" id="{CD869BB1-7B9C-4898-A9F0-494C7F05411D}">
            <x14:dataBar minLength="0" maxLength="100" border="1" negativeBarBorderColorSameAsPositive="0">
              <x14:cfvo type="autoMin"/>
              <x14:cfvo type="autoMax"/>
              <x14:borderColor rgb="FF638EC6"/>
              <x14:negativeFillColor rgb="FFFF0000"/>
              <x14:negativeBorderColor rgb="FFFF0000"/>
              <x14:axisColor rgb="FF000000"/>
            </x14:dataBar>
          </x14:cfRule>
          <xm:sqref>S2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1"/>
  <dimension ref="A1:AQ20"/>
  <sheetViews>
    <sheetView showGridLines="0" zoomScale="120" zoomScaleNormal="120" workbookViewId="0">
      <selection activeCell="AR5" sqref="AR5"/>
    </sheetView>
  </sheetViews>
  <sheetFormatPr defaultRowHeight="15" x14ac:dyDescent="0.25"/>
  <cols>
    <col min="1" max="1" width="3.140625" customWidth="1"/>
    <col min="2" max="2" width="6.5703125" customWidth="1"/>
    <col min="3" max="3" width="9.140625" customWidth="1"/>
    <col min="4" max="4" width="7.28515625" customWidth="1"/>
    <col min="5" max="5" width="7" customWidth="1"/>
    <col min="6" max="6" width="6.42578125" customWidth="1"/>
    <col min="7" max="7" width="8.85546875" customWidth="1"/>
    <col min="8" max="8" width="10.5703125" customWidth="1"/>
    <col min="9" max="9" width="8.28515625" customWidth="1"/>
    <col min="10" max="10" width="7.42578125" customWidth="1"/>
    <col min="11" max="11" width="6" hidden="1" customWidth="1"/>
    <col min="12" max="12" width="7.85546875" hidden="1" customWidth="1"/>
    <col min="13" max="13" width="9.140625" customWidth="1"/>
    <col min="14" max="14" width="11.140625" customWidth="1"/>
    <col min="15" max="15" width="12" customWidth="1"/>
    <col min="16" max="16" width="8.5703125" customWidth="1"/>
    <col min="17" max="37" width="0" hidden="1" customWidth="1"/>
    <col min="38" max="38" width="28.7109375" hidden="1" customWidth="1"/>
    <col min="39" max="39" width="22" hidden="1" customWidth="1"/>
    <col min="40" max="42" width="0" hidden="1" customWidth="1"/>
  </cols>
  <sheetData>
    <row r="1" spans="1:43" s="164" customFormat="1" ht="13.5" thickBot="1" x14ac:dyDescent="0.25">
      <c r="A1" s="162"/>
      <c r="B1" s="162"/>
      <c r="C1" s="677" t="s">
        <v>243</v>
      </c>
      <c r="D1" s="677"/>
      <c r="E1" s="677"/>
      <c r="F1" s="677"/>
      <c r="G1" s="677"/>
      <c r="H1" s="677"/>
      <c r="I1" s="677"/>
      <c r="J1" s="677"/>
      <c r="K1" s="677"/>
      <c r="L1" s="677"/>
      <c r="M1" s="677"/>
      <c r="N1" s="677"/>
      <c r="O1" s="162"/>
      <c r="P1" s="162"/>
      <c r="Q1" s="162"/>
      <c r="R1" s="162"/>
      <c r="S1" s="162"/>
      <c r="T1" s="162"/>
      <c r="U1" s="162"/>
      <c r="V1" s="162"/>
      <c r="W1" s="162"/>
      <c r="X1" s="162"/>
      <c r="Y1" s="162"/>
      <c r="Z1" s="162" t="s">
        <v>134</v>
      </c>
      <c r="AA1" s="162"/>
      <c r="AB1" s="162"/>
      <c r="AC1" s="162"/>
      <c r="AD1" s="162"/>
      <c r="AE1" s="162"/>
      <c r="AF1" s="162"/>
      <c r="AG1" s="162"/>
      <c r="AH1" s="162"/>
      <c r="AI1" s="162"/>
      <c r="AJ1" s="162"/>
      <c r="AK1" s="162"/>
      <c r="AL1" s="162"/>
      <c r="AM1" s="162"/>
      <c r="AN1" s="162"/>
      <c r="AO1" s="162"/>
      <c r="AP1" s="162"/>
      <c r="AQ1" s="162"/>
    </row>
    <row r="2" spans="1:43" s="164" customFormat="1" ht="13.5" thickBot="1" x14ac:dyDescent="0.25">
      <c r="A2" s="162"/>
      <c r="B2" s="162"/>
      <c r="C2" s="678" t="s">
        <v>140</v>
      </c>
      <c r="D2" s="679"/>
      <c r="E2" s="679"/>
      <c r="F2" s="679"/>
      <c r="G2" s="679"/>
      <c r="H2" s="679"/>
      <c r="I2" s="680"/>
      <c r="J2" s="678" t="s">
        <v>141</v>
      </c>
      <c r="K2" s="679"/>
      <c r="L2" s="679"/>
      <c r="M2" s="679"/>
      <c r="N2" s="680"/>
      <c r="O2" s="162"/>
      <c r="P2" s="162"/>
      <c r="Q2" s="162"/>
      <c r="R2" s="162"/>
      <c r="S2" s="162"/>
      <c r="T2" s="162"/>
      <c r="U2" s="162"/>
      <c r="V2" s="162"/>
      <c r="W2" s="162"/>
      <c r="X2" s="162"/>
      <c r="Y2" s="162"/>
      <c r="Z2" s="162"/>
      <c r="AA2" s="162"/>
      <c r="AB2" s="162"/>
      <c r="AC2" s="162"/>
      <c r="AD2" s="162"/>
      <c r="AE2" s="162"/>
      <c r="AF2" s="162"/>
      <c r="AG2" s="162"/>
      <c r="AH2" s="162"/>
      <c r="AI2" s="162"/>
      <c r="AJ2" s="162"/>
      <c r="AK2" s="163"/>
      <c r="AL2" s="163"/>
      <c r="AM2" s="163"/>
      <c r="AN2" s="163"/>
      <c r="AO2" s="163"/>
      <c r="AP2" s="162"/>
      <c r="AQ2" s="162"/>
    </row>
    <row r="3" spans="1:43" ht="22.5" thickTop="1" thickBot="1" x14ac:dyDescent="0.3">
      <c r="A3" s="124"/>
      <c r="B3" s="1"/>
      <c r="C3" s="52" t="s">
        <v>0</v>
      </c>
      <c r="D3" s="52" t="s">
        <v>1</v>
      </c>
      <c r="E3" s="52" t="s">
        <v>2</v>
      </c>
      <c r="F3" s="52" t="s">
        <v>3</v>
      </c>
      <c r="G3" s="52" t="s">
        <v>4</v>
      </c>
      <c r="H3" s="52" t="s">
        <v>5</v>
      </c>
      <c r="I3" s="52" t="s">
        <v>6</v>
      </c>
      <c r="J3" s="52" t="s">
        <v>7</v>
      </c>
      <c r="K3" s="52" t="s">
        <v>8</v>
      </c>
      <c r="L3" s="52" t="s">
        <v>9</v>
      </c>
      <c r="M3" s="52" t="s">
        <v>143</v>
      </c>
      <c r="N3" s="52" t="s">
        <v>13</v>
      </c>
      <c r="O3" s="2" t="s">
        <v>14</v>
      </c>
      <c r="P3" s="2" t="s">
        <v>144</v>
      </c>
      <c r="Q3" s="124"/>
      <c r="R3" s="1"/>
      <c r="S3" s="2" t="s">
        <v>0</v>
      </c>
      <c r="T3" s="2" t="s">
        <v>1</v>
      </c>
      <c r="U3" s="2" t="s">
        <v>2</v>
      </c>
      <c r="V3" s="2" t="s">
        <v>3</v>
      </c>
      <c r="W3" s="2" t="s">
        <v>4</v>
      </c>
      <c r="X3" s="2" t="s">
        <v>5</v>
      </c>
      <c r="Y3" s="2" t="s">
        <v>6</v>
      </c>
      <c r="Z3" s="2" t="s">
        <v>7</v>
      </c>
      <c r="AA3" s="2" t="s">
        <v>8</v>
      </c>
      <c r="AB3" s="2" t="s">
        <v>9</v>
      </c>
      <c r="AC3" s="2" t="s">
        <v>88</v>
      </c>
      <c r="AD3" s="2" t="s">
        <v>12</v>
      </c>
      <c r="AE3" s="2" t="s">
        <v>13</v>
      </c>
      <c r="AF3" s="2" t="s">
        <v>14</v>
      </c>
      <c r="AG3" s="124"/>
      <c r="AH3" s="124"/>
      <c r="AI3" s="124"/>
      <c r="AJ3" s="124"/>
      <c r="AK3" s="125"/>
      <c r="AL3" s="114" t="s">
        <v>61</v>
      </c>
      <c r="AM3" s="114" t="s">
        <v>62</v>
      </c>
      <c r="AN3" s="125"/>
      <c r="AO3" s="125"/>
      <c r="AP3" s="124"/>
      <c r="AQ3" s="124"/>
    </row>
    <row r="4" spans="1:43" s="128" customFormat="1" ht="31.5" customHeight="1" thickTop="1" x14ac:dyDescent="0.2">
      <c r="A4" s="134"/>
      <c r="B4" s="671" t="s">
        <v>10</v>
      </c>
      <c r="C4" s="673" t="s">
        <v>87</v>
      </c>
      <c r="D4" s="673" t="s">
        <v>116</v>
      </c>
      <c r="E4" s="673" t="s">
        <v>135</v>
      </c>
      <c r="F4" s="673" t="s">
        <v>203</v>
      </c>
      <c r="G4" s="673" t="s">
        <v>204</v>
      </c>
      <c r="H4" s="673" t="s">
        <v>136</v>
      </c>
      <c r="I4" s="673" t="s">
        <v>146</v>
      </c>
      <c r="J4" s="673" t="s">
        <v>137</v>
      </c>
      <c r="K4" s="673" t="s">
        <v>138</v>
      </c>
      <c r="L4" s="673" t="s">
        <v>139</v>
      </c>
      <c r="M4" s="673" t="s">
        <v>89</v>
      </c>
      <c r="N4" s="673" t="s">
        <v>208</v>
      </c>
      <c r="O4" s="675" t="s">
        <v>130</v>
      </c>
      <c r="P4" s="675" t="s">
        <v>145</v>
      </c>
      <c r="Q4" s="134"/>
      <c r="R4" s="671" t="s">
        <v>10</v>
      </c>
      <c r="S4" s="671" t="s">
        <v>87</v>
      </c>
      <c r="T4" s="671" t="s">
        <v>116</v>
      </c>
      <c r="U4" s="135" t="s">
        <v>117</v>
      </c>
      <c r="V4" s="671" t="s">
        <v>119</v>
      </c>
      <c r="W4" s="135" t="s">
        <v>120</v>
      </c>
      <c r="X4" s="135" t="s">
        <v>122</v>
      </c>
      <c r="Y4" s="671" t="s">
        <v>124</v>
      </c>
      <c r="Z4" s="135" t="s">
        <v>125</v>
      </c>
      <c r="AA4" s="135" t="s">
        <v>126</v>
      </c>
      <c r="AB4" s="135" t="s">
        <v>128</v>
      </c>
      <c r="AC4" s="671" t="s">
        <v>89</v>
      </c>
      <c r="AD4" s="671" t="s">
        <v>133</v>
      </c>
      <c r="AE4" s="671" t="s">
        <v>130</v>
      </c>
      <c r="AF4" s="135" t="s">
        <v>115</v>
      </c>
      <c r="AG4" s="134"/>
      <c r="AH4" s="134"/>
      <c r="AI4" s="134"/>
      <c r="AJ4" s="134"/>
      <c r="AK4" s="155"/>
      <c r="AL4" s="114" t="s">
        <v>64</v>
      </c>
      <c r="AM4" s="115">
        <v>0.44500000000000001</v>
      </c>
      <c r="AN4" s="155">
        <f>AN6*AM6/AM4</f>
        <v>6.1880674157303375</v>
      </c>
      <c r="AO4" s="155"/>
      <c r="AP4" s="134"/>
      <c r="AQ4" s="134"/>
    </row>
    <row r="5" spans="1:43" s="128" customFormat="1" ht="56.25" thickBot="1" x14ac:dyDescent="0.25">
      <c r="A5" s="134"/>
      <c r="B5" s="672"/>
      <c r="C5" s="674"/>
      <c r="D5" s="674"/>
      <c r="E5" s="674"/>
      <c r="F5" s="674"/>
      <c r="G5" s="674"/>
      <c r="H5" s="674"/>
      <c r="I5" s="674"/>
      <c r="J5" s="674"/>
      <c r="K5" s="674"/>
      <c r="L5" s="674"/>
      <c r="M5" s="674"/>
      <c r="N5" s="674"/>
      <c r="O5" s="676"/>
      <c r="P5" s="676"/>
      <c r="Q5" s="134"/>
      <c r="R5" s="681"/>
      <c r="S5" s="681"/>
      <c r="T5" s="681"/>
      <c r="U5" s="136" t="s">
        <v>118</v>
      </c>
      <c r="V5" s="681"/>
      <c r="W5" s="136" t="s">
        <v>121</v>
      </c>
      <c r="X5" s="136" t="s">
        <v>123</v>
      </c>
      <c r="Y5" s="681"/>
      <c r="Z5" s="136" t="s">
        <v>236</v>
      </c>
      <c r="AA5" s="136" t="s">
        <v>127</v>
      </c>
      <c r="AB5" s="136" t="s">
        <v>129</v>
      </c>
      <c r="AC5" s="681"/>
      <c r="AD5" s="681"/>
      <c r="AE5" s="681"/>
      <c r="AF5" s="136" t="s">
        <v>131</v>
      </c>
      <c r="AG5" s="134"/>
      <c r="AH5" s="134"/>
      <c r="AI5" s="134"/>
      <c r="AJ5" s="134"/>
      <c r="AK5" s="155"/>
      <c r="AL5" s="114" t="s">
        <v>66</v>
      </c>
      <c r="AM5" s="115">
        <v>0.47099999999999997</v>
      </c>
      <c r="AN5" s="155">
        <f>AN6*AM6/AM5</f>
        <v>5.8464755838641196</v>
      </c>
      <c r="AO5" s="155"/>
      <c r="AP5" s="134"/>
      <c r="AQ5" s="134"/>
    </row>
    <row r="6" spans="1:43" s="128" customFormat="1" ht="12" thickBot="1" x14ac:dyDescent="0.25">
      <c r="A6" s="134"/>
      <c r="B6" s="142">
        <v>1</v>
      </c>
      <c r="C6" s="143">
        <v>0</v>
      </c>
      <c r="D6" s="144">
        <v>10.8</v>
      </c>
      <c r="E6" s="143">
        <f t="shared" ref="E6:E11" si="0">C6+D6</f>
        <v>10.8</v>
      </c>
      <c r="F6" s="145">
        <v>6.73</v>
      </c>
      <c r="G6" s="145">
        <v>24.2</v>
      </c>
      <c r="H6" s="143">
        <f t="shared" ref="H6:H11" si="1">(E6-6)*F6+(G6)</f>
        <v>56.504000000000005</v>
      </c>
      <c r="I6" s="146">
        <f t="shared" ref="I6:I11" si="2">G6+H6</f>
        <v>80.704000000000008</v>
      </c>
      <c r="J6" s="156">
        <v>0.62</v>
      </c>
      <c r="K6" s="156">
        <v>6</v>
      </c>
      <c r="L6" s="157">
        <f>3*4*K6*30/60</f>
        <v>36</v>
      </c>
      <c r="M6" s="143">
        <f>(3500/1000)*L6</f>
        <v>126</v>
      </c>
      <c r="N6" s="146">
        <f>J6*M6</f>
        <v>78.12</v>
      </c>
      <c r="O6" s="158">
        <f t="shared" ref="O6:O11" si="3">I6+N6</f>
        <v>158.82400000000001</v>
      </c>
      <c r="P6" s="147">
        <f t="shared" ref="P6:P11" si="4">O6/360</f>
        <v>0.44117777777777784</v>
      </c>
      <c r="Q6" s="134"/>
      <c r="R6" s="138">
        <v>1</v>
      </c>
      <c r="S6" s="139">
        <v>0</v>
      </c>
      <c r="T6" s="139">
        <v>11</v>
      </c>
      <c r="U6" s="139">
        <v>11</v>
      </c>
      <c r="V6" s="139">
        <v>6.23</v>
      </c>
      <c r="W6" s="139">
        <v>24.2</v>
      </c>
      <c r="X6" s="139">
        <v>55.35</v>
      </c>
      <c r="Y6" s="139">
        <v>79.55</v>
      </c>
      <c r="Z6" s="140">
        <v>0.62</v>
      </c>
      <c r="AA6" s="140">
        <v>6</v>
      </c>
      <c r="AB6" s="140">
        <v>36</v>
      </c>
      <c r="AC6" s="139">
        <v>126</v>
      </c>
      <c r="AD6" s="139">
        <v>78.62</v>
      </c>
      <c r="AE6" s="138">
        <v>158.16999999999999</v>
      </c>
      <c r="AF6" s="138">
        <v>0.44</v>
      </c>
      <c r="AG6" s="134"/>
      <c r="AH6" s="134"/>
      <c r="AI6" s="134"/>
      <c r="AJ6" s="134"/>
      <c r="AK6" s="155"/>
      <c r="AL6" s="114" t="s">
        <v>68</v>
      </c>
      <c r="AM6" s="115">
        <v>0.50900000000000001</v>
      </c>
      <c r="AN6" s="159">
        <f>N7</f>
        <v>5.41</v>
      </c>
      <c r="AO6" s="155"/>
      <c r="AP6" s="134"/>
      <c r="AQ6" s="134"/>
    </row>
    <row r="7" spans="1:43" s="128" customFormat="1" ht="12" thickBot="1" x14ac:dyDescent="0.25">
      <c r="A7" s="134"/>
      <c r="B7" s="142">
        <v>2</v>
      </c>
      <c r="C7" s="143">
        <f>C8</f>
        <v>1.8360000000000001</v>
      </c>
      <c r="D7" s="144">
        <v>10.8</v>
      </c>
      <c r="E7" s="143">
        <f t="shared" si="0"/>
        <v>12.636000000000001</v>
      </c>
      <c r="F7" s="145">
        <v>6.73</v>
      </c>
      <c r="G7" s="145">
        <v>24.2</v>
      </c>
      <c r="H7" s="143">
        <f t="shared" si="1"/>
        <v>68.860280000000003</v>
      </c>
      <c r="I7" s="146">
        <f t="shared" si="2"/>
        <v>93.060280000000006</v>
      </c>
      <c r="J7" s="156">
        <v>0.62</v>
      </c>
      <c r="K7" s="156">
        <v>6</v>
      </c>
      <c r="L7" s="157">
        <v>0</v>
      </c>
      <c r="M7" s="143">
        <f>N7*M6/N6</f>
        <v>8.7258064516129021</v>
      </c>
      <c r="N7" s="297">
        <v>5.41</v>
      </c>
      <c r="O7" s="158">
        <f t="shared" si="3"/>
        <v>98.470280000000002</v>
      </c>
      <c r="P7" s="147">
        <f t="shared" si="4"/>
        <v>0.27352855555555555</v>
      </c>
      <c r="Q7" s="134"/>
      <c r="R7" s="148" t="s">
        <v>11</v>
      </c>
      <c r="S7" s="149">
        <v>0</v>
      </c>
      <c r="T7" s="149">
        <v>11</v>
      </c>
      <c r="U7" s="149">
        <f>S7+T7</f>
        <v>11</v>
      </c>
      <c r="V7" s="149">
        <v>8.84</v>
      </c>
      <c r="W7" s="149">
        <v>24.2</v>
      </c>
      <c r="X7" s="149">
        <v>164.01</v>
      </c>
      <c r="Y7" s="149">
        <v>188.21</v>
      </c>
      <c r="Z7" s="150">
        <v>0.62</v>
      </c>
      <c r="AA7" s="150">
        <v>5.4</v>
      </c>
      <c r="AB7" s="150">
        <v>0</v>
      </c>
      <c r="AC7" s="149">
        <v>0</v>
      </c>
      <c r="AD7" s="149" t="s">
        <v>132</v>
      </c>
      <c r="AE7" s="148">
        <v>188.21</v>
      </c>
      <c r="AF7" s="148">
        <v>0.52</v>
      </c>
      <c r="AG7" s="134"/>
      <c r="AH7" s="134"/>
      <c r="AI7" s="134"/>
      <c r="AJ7" s="160">
        <f>M7*100/M6</f>
        <v>6.9252432155657955</v>
      </c>
      <c r="AK7" s="155"/>
      <c r="AL7" s="155">
        <v>4.9000000000000004</v>
      </c>
      <c r="AM7" s="155"/>
      <c r="AN7" s="155"/>
      <c r="AO7" s="155"/>
      <c r="AP7" s="134"/>
      <c r="AQ7" s="134"/>
    </row>
    <row r="8" spans="1:43" s="128" customFormat="1" ht="12" thickTop="1" x14ac:dyDescent="0.2">
      <c r="A8" s="134"/>
      <c r="B8" s="142" t="s">
        <v>185</v>
      </c>
      <c r="C8" s="143">
        <v>1.8360000000000001</v>
      </c>
      <c r="D8" s="144">
        <v>10.8</v>
      </c>
      <c r="E8" s="143">
        <f t="shared" si="0"/>
        <v>12.636000000000001</v>
      </c>
      <c r="F8" s="145">
        <v>6.73</v>
      </c>
      <c r="G8" s="145">
        <v>24.2</v>
      </c>
      <c r="H8" s="143">
        <f t="shared" si="1"/>
        <v>68.860280000000003</v>
      </c>
      <c r="I8" s="146">
        <f t="shared" si="2"/>
        <v>93.060280000000006</v>
      </c>
      <c r="J8" s="156">
        <v>0.62</v>
      </c>
      <c r="K8" s="156">
        <v>6</v>
      </c>
      <c r="L8" s="157">
        <v>0</v>
      </c>
      <c r="M8" s="143">
        <f>N8*M7/N7</f>
        <v>9.429799328813095</v>
      </c>
      <c r="N8" s="146">
        <f>AN5</f>
        <v>5.8464755838641196</v>
      </c>
      <c r="O8" s="158">
        <f t="shared" si="3"/>
        <v>98.906755583864125</v>
      </c>
      <c r="P8" s="147">
        <f t="shared" si="4"/>
        <v>0.27474098773295591</v>
      </c>
      <c r="Q8" s="134"/>
      <c r="R8" s="151"/>
      <c r="S8" s="152"/>
      <c r="T8" s="152"/>
      <c r="U8" s="152"/>
      <c r="V8" s="152"/>
      <c r="W8" s="152"/>
      <c r="X8" s="152"/>
      <c r="Y8" s="152"/>
      <c r="Z8" s="153"/>
      <c r="AA8" s="153"/>
      <c r="AB8" s="153"/>
      <c r="AC8" s="152"/>
      <c r="AD8" s="152"/>
      <c r="AE8" s="151"/>
      <c r="AF8" s="151"/>
      <c r="AG8" s="134"/>
      <c r="AH8" s="134"/>
      <c r="AI8" s="134"/>
      <c r="AJ8" s="134"/>
      <c r="AK8" s="155"/>
      <c r="AL8" s="155">
        <v>5.49</v>
      </c>
      <c r="AM8" s="155"/>
      <c r="AN8" s="155"/>
      <c r="AO8" s="155"/>
      <c r="AP8" s="134"/>
      <c r="AQ8" s="134"/>
    </row>
    <row r="9" spans="1:43" s="128" customFormat="1" ht="11.25" x14ac:dyDescent="0.2">
      <c r="A9" s="134"/>
      <c r="B9" s="142" t="s">
        <v>182</v>
      </c>
      <c r="C9" s="143">
        <v>1.8360000000000001</v>
      </c>
      <c r="D9" s="144">
        <v>10.8</v>
      </c>
      <c r="E9" s="143">
        <f t="shared" si="0"/>
        <v>12.636000000000001</v>
      </c>
      <c r="F9" s="145">
        <v>6.73</v>
      </c>
      <c r="G9" s="145">
        <v>24.2</v>
      </c>
      <c r="H9" s="143">
        <f t="shared" si="1"/>
        <v>68.860280000000003</v>
      </c>
      <c r="I9" s="146">
        <f t="shared" si="2"/>
        <v>93.060280000000006</v>
      </c>
      <c r="J9" s="156">
        <v>0.62</v>
      </c>
      <c r="K9" s="156">
        <v>6</v>
      </c>
      <c r="L9" s="157">
        <v>0</v>
      </c>
      <c r="M9" s="143">
        <f>N9*M8/N8</f>
        <v>9.9807538963392535</v>
      </c>
      <c r="N9" s="146">
        <f>AN4</f>
        <v>6.1880674157303375</v>
      </c>
      <c r="O9" s="158">
        <f t="shared" si="3"/>
        <v>99.248347415730336</v>
      </c>
      <c r="P9" s="147">
        <f t="shared" si="4"/>
        <v>0.27568985393258427</v>
      </c>
      <c r="Q9" s="134"/>
      <c r="R9" s="151"/>
      <c r="S9" s="152"/>
      <c r="T9" s="152"/>
      <c r="U9" s="152"/>
      <c r="V9" s="152"/>
      <c r="W9" s="152"/>
      <c r="X9" s="152"/>
      <c r="Y9" s="152"/>
      <c r="Z9" s="153"/>
      <c r="AA9" s="153"/>
      <c r="AB9" s="153"/>
      <c r="AC9" s="152"/>
      <c r="AD9" s="152"/>
      <c r="AE9" s="151"/>
      <c r="AF9" s="151"/>
      <c r="AG9" s="134"/>
      <c r="AH9" s="134"/>
      <c r="AI9" s="134"/>
      <c r="AJ9" s="134"/>
      <c r="AK9" s="155"/>
      <c r="AL9" s="155"/>
      <c r="AM9" s="155"/>
      <c r="AN9" s="155"/>
      <c r="AO9" s="155"/>
      <c r="AP9" s="134"/>
      <c r="AQ9" s="134"/>
    </row>
    <row r="10" spans="1:43" s="128" customFormat="1" ht="11.25" x14ac:dyDescent="0.2">
      <c r="A10" s="134"/>
      <c r="B10" s="142" t="s">
        <v>183</v>
      </c>
      <c r="C10" s="143">
        <v>0</v>
      </c>
      <c r="D10" s="144">
        <v>10.8</v>
      </c>
      <c r="E10" s="143">
        <f t="shared" si="0"/>
        <v>10.8</v>
      </c>
      <c r="F10" s="145">
        <v>6.73</v>
      </c>
      <c r="G10" s="145">
        <v>24.2</v>
      </c>
      <c r="H10" s="143">
        <f t="shared" si="1"/>
        <v>56.504000000000005</v>
      </c>
      <c r="I10" s="146">
        <f t="shared" si="2"/>
        <v>80.704000000000008</v>
      </c>
      <c r="J10" s="156">
        <v>0.62</v>
      </c>
      <c r="K10" s="156">
        <v>6</v>
      </c>
      <c r="L10" s="161">
        <v>0</v>
      </c>
      <c r="M10" s="143">
        <f>N10*M9/N9</f>
        <v>44.100000000000009</v>
      </c>
      <c r="N10" s="146">
        <f>N6-(N6*65/100)</f>
        <v>27.342000000000006</v>
      </c>
      <c r="O10" s="158">
        <f t="shared" si="3"/>
        <v>108.04600000000002</v>
      </c>
      <c r="P10" s="147">
        <f t="shared" si="4"/>
        <v>0.30012777777777783</v>
      </c>
      <c r="Q10" s="134"/>
      <c r="R10" s="151"/>
      <c r="S10" s="152"/>
      <c r="T10" s="152"/>
      <c r="U10" s="152"/>
      <c r="V10" s="152"/>
      <c r="W10" s="152"/>
      <c r="X10" s="152"/>
      <c r="Y10" s="152"/>
      <c r="Z10" s="153"/>
      <c r="AA10" s="153"/>
      <c r="AB10" s="153"/>
      <c r="AC10" s="152"/>
      <c r="AD10" s="152"/>
      <c r="AE10" s="151"/>
      <c r="AF10" s="151"/>
      <c r="AG10" s="134"/>
      <c r="AH10" s="134"/>
      <c r="AI10" s="134"/>
      <c r="AJ10" s="134"/>
      <c r="AK10" s="155"/>
      <c r="AL10" s="155"/>
      <c r="AM10" s="155"/>
      <c r="AN10" s="155"/>
      <c r="AO10" s="155"/>
      <c r="AP10" s="134"/>
      <c r="AQ10" s="134"/>
    </row>
    <row r="11" spans="1:43" s="128" customFormat="1" ht="11.25" x14ac:dyDescent="0.2">
      <c r="A11" s="134"/>
      <c r="B11" s="142" t="s">
        <v>184</v>
      </c>
      <c r="C11" s="143">
        <v>0</v>
      </c>
      <c r="D11" s="144">
        <v>10.8</v>
      </c>
      <c r="E11" s="143">
        <f t="shared" si="0"/>
        <v>10.8</v>
      </c>
      <c r="F11" s="145">
        <v>6.73</v>
      </c>
      <c r="G11" s="145">
        <v>24.2</v>
      </c>
      <c r="H11" s="143">
        <f t="shared" si="1"/>
        <v>56.504000000000005</v>
      </c>
      <c r="I11" s="146">
        <f t="shared" si="2"/>
        <v>80.704000000000008</v>
      </c>
      <c r="J11" s="156">
        <v>0.62</v>
      </c>
      <c r="K11" s="156">
        <v>6</v>
      </c>
      <c r="L11" s="161">
        <v>0</v>
      </c>
      <c r="M11" s="143">
        <f>N11*M10/N10</f>
        <v>69.3</v>
      </c>
      <c r="N11" s="146">
        <f>N6-(N6*45/100)</f>
        <v>42.966000000000001</v>
      </c>
      <c r="O11" s="158">
        <f t="shared" si="3"/>
        <v>123.67000000000002</v>
      </c>
      <c r="P11" s="147">
        <f t="shared" si="4"/>
        <v>0.34352777777777782</v>
      </c>
      <c r="Q11" s="134"/>
      <c r="R11" s="151"/>
      <c r="S11" s="152"/>
      <c r="T11" s="152"/>
      <c r="U11" s="152"/>
      <c r="V11" s="152"/>
      <c r="W11" s="152"/>
      <c r="X11" s="152"/>
      <c r="Y11" s="152"/>
      <c r="Z11" s="153"/>
      <c r="AA11" s="153"/>
      <c r="AB11" s="153"/>
      <c r="AC11" s="152"/>
      <c r="AD11" s="152"/>
      <c r="AE11" s="151"/>
      <c r="AF11" s="151"/>
      <c r="AG11" s="134"/>
      <c r="AH11" s="134"/>
      <c r="AI11" s="134"/>
      <c r="AJ11" s="134"/>
      <c r="AK11" s="155"/>
      <c r="AL11" s="155"/>
      <c r="AM11" s="155"/>
      <c r="AN11" s="155"/>
      <c r="AO11" s="155"/>
      <c r="AP11" s="134"/>
      <c r="AQ11" s="134"/>
    </row>
    <row r="12" spans="1:43" s="128" customFormat="1" ht="11.25" x14ac:dyDescent="0.2">
      <c r="A12" s="134"/>
      <c r="B12" s="134" t="s">
        <v>232</v>
      </c>
      <c r="C12" s="134"/>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55"/>
      <c r="AL12" s="155"/>
      <c r="AM12" s="155"/>
      <c r="AN12" s="155"/>
      <c r="AO12" s="155"/>
      <c r="AP12" s="134"/>
      <c r="AQ12" s="134"/>
    </row>
    <row r="13" spans="1:43" ht="36" customHeight="1" thickBot="1" x14ac:dyDescent="0.3">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5"/>
      <c r="AL13" s="125"/>
      <c r="AM13" s="114" t="s">
        <v>64</v>
      </c>
      <c r="AN13" s="115">
        <v>0.44500000000000001</v>
      </c>
      <c r="AO13" s="125"/>
      <c r="AP13" s="124"/>
      <c r="AQ13" s="124"/>
    </row>
    <row r="14" spans="1:43" ht="79.5" customHeight="1" thickBot="1" x14ac:dyDescent="0.3">
      <c r="A14" s="124"/>
      <c r="B14" s="668" t="s">
        <v>735</v>
      </c>
      <c r="C14" s="669"/>
      <c r="D14" s="669"/>
      <c r="E14" s="669"/>
      <c r="F14" s="669"/>
      <c r="G14" s="669"/>
      <c r="H14" s="669"/>
      <c r="I14" s="669"/>
      <c r="J14" s="669"/>
      <c r="K14" s="669"/>
      <c r="L14" s="669"/>
      <c r="M14" s="669"/>
      <c r="N14" s="669"/>
      <c r="O14" s="669"/>
      <c r="P14" s="670"/>
      <c r="Q14" s="124"/>
      <c r="R14" s="124"/>
      <c r="S14" s="124"/>
      <c r="T14" s="124"/>
      <c r="U14" s="124"/>
      <c r="V14" s="124"/>
      <c r="W14" s="124"/>
      <c r="X14" s="124"/>
      <c r="Y14" s="124"/>
      <c r="Z14" s="124"/>
      <c r="AA14" s="124"/>
      <c r="AB14" s="124"/>
      <c r="AC14" s="124"/>
      <c r="AD14" s="124"/>
      <c r="AE14" s="124"/>
      <c r="AF14" s="124"/>
      <c r="AG14" s="124"/>
      <c r="AH14" s="124"/>
      <c r="AI14" s="124"/>
      <c r="AJ14" s="124"/>
      <c r="AK14" s="125"/>
      <c r="AL14" s="125"/>
      <c r="AM14" s="114" t="s">
        <v>66</v>
      </c>
      <c r="AN14" s="115">
        <v>0.47099999999999997</v>
      </c>
      <c r="AO14" s="125"/>
      <c r="AP14" s="124"/>
      <c r="AQ14" s="124"/>
    </row>
    <row r="15" spans="1:43" x14ac:dyDescent="0.25">
      <c r="C15" s="349"/>
      <c r="D15" s="347"/>
      <c r="E15" s="349"/>
      <c r="F15" s="349"/>
      <c r="G15" s="347"/>
      <c r="H15" s="349"/>
      <c r="I15" s="349"/>
      <c r="J15" s="110"/>
      <c r="K15" s="110"/>
      <c r="L15" s="111"/>
      <c r="M15" s="110"/>
      <c r="N15" s="110"/>
      <c r="AK15" s="110">
        <v>300</v>
      </c>
      <c r="AL15" s="110">
        <v>100</v>
      </c>
      <c r="AM15" s="114" t="s">
        <v>68</v>
      </c>
      <c r="AN15" s="115">
        <v>0.50900000000000001</v>
      </c>
      <c r="AO15" s="110"/>
    </row>
    <row r="16" spans="1:43" x14ac:dyDescent="0.25">
      <c r="C16" s="349"/>
      <c r="D16" s="347"/>
      <c r="E16" s="349"/>
      <c r="F16" s="349"/>
      <c r="G16" s="347"/>
      <c r="H16" s="349"/>
      <c r="I16" s="349"/>
      <c r="J16" s="110"/>
      <c r="K16" s="110"/>
      <c r="L16" s="111"/>
      <c r="M16" s="110"/>
      <c r="N16" s="110"/>
      <c r="AK16" s="110">
        <v>30</v>
      </c>
      <c r="AL16" s="116">
        <f>AK16*AL15/AK15</f>
        <v>10</v>
      </c>
      <c r="AM16" s="110"/>
      <c r="AN16" s="110"/>
      <c r="AO16" s="110"/>
    </row>
    <row r="17" spans="3:14" x14ac:dyDescent="0.25">
      <c r="C17" s="112"/>
      <c r="D17" s="112"/>
      <c r="E17" s="112"/>
      <c r="F17" s="113"/>
      <c r="G17" s="113"/>
      <c r="H17" s="113"/>
      <c r="I17" s="113"/>
      <c r="J17" s="110"/>
      <c r="K17" s="110"/>
      <c r="L17" s="111"/>
      <c r="M17" s="110"/>
      <c r="N17" s="110"/>
    </row>
    <row r="18" spans="3:14" x14ac:dyDescent="0.25">
      <c r="C18" s="110"/>
      <c r="D18" s="110"/>
      <c r="E18" s="110"/>
      <c r="F18" s="110"/>
      <c r="G18" s="110"/>
      <c r="H18" s="110"/>
      <c r="I18" s="110"/>
      <c r="J18" s="110"/>
      <c r="K18" s="110"/>
      <c r="L18" s="111"/>
      <c r="M18" s="110"/>
      <c r="N18" s="110"/>
    </row>
    <row r="19" spans="3:14" x14ac:dyDescent="0.25">
      <c r="C19" s="110"/>
      <c r="D19" s="110"/>
      <c r="E19" s="110"/>
      <c r="F19" s="110"/>
      <c r="G19" s="110"/>
      <c r="H19" s="110"/>
      <c r="I19" s="110"/>
      <c r="J19" s="110"/>
      <c r="K19" s="110"/>
      <c r="L19" s="111"/>
      <c r="M19" s="110"/>
      <c r="N19" s="110"/>
    </row>
    <row r="20" spans="3:14" x14ac:dyDescent="0.25">
      <c r="C20" s="110"/>
      <c r="D20" s="110"/>
      <c r="E20" s="110"/>
      <c r="F20" s="110"/>
      <c r="G20" s="110"/>
      <c r="H20" s="110"/>
      <c r="I20" s="110"/>
      <c r="J20" s="110"/>
      <c r="K20" s="110"/>
      <c r="L20" s="110"/>
      <c r="M20" s="110"/>
      <c r="N20" s="110"/>
    </row>
  </sheetData>
  <mergeCells count="27">
    <mergeCell ref="AE4:AE5"/>
    <mergeCell ref="E4:E5"/>
    <mergeCell ref="G4:G5"/>
    <mergeCell ref="H4:H5"/>
    <mergeCell ref="J4:J5"/>
    <mergeCell ref="K4:K5"/>
    <mergeCell ref="L4:L5"/>
    <mergeCell ref="R4:R5"/>
    <mergeCell ref="S4:S5"/>
    <mergeCell ref="T4:T5"/>
    <mergeCell ref="V4:V5"/>
    <mergeCell ref="Y4:Y5"/>
    <mergeCell ref="O4:O5"/>
    <mergeCell ref="C1:N1"/>
    <mergeCell ref="C2:I2"/>
    <mergeCell ref="J2:N2"/>
    <mergeCell ref="AC4:AC5"/>
    <mergeCell ref="AD4:AD5"/>
    <mergeCell ref="N4:N5"/>
    <mergeCell ref="B14:P14"/>
    <mergeCell ref="B4:B5"/>
    <mergeCell ref="C4:C5"/>
    <mergeCell ref="F4:F5"/>
    <mergeCell ref="D4:D5"/>
    <mergeCell ref="M4:M5"/>
    <mergeCell ref="I4:I5"/>
    <mergeCell ref="P4:P5"/>
  </mergeCell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dimension ref="A1:AF19"/>
  <sheetViews>
    <sheetView showGridLines="0" zoomScale="120" zoomScaleNormal="120" workbookViewId="0">
      <selection activeCell="B14" sqref="B14:P16"/>
    </sheetView>
  </sheetViews>
  <sheetFormatPr defaultRowHeight="15" x14ac:dyDescent="0.25"/>
  <cols>
    <col min="1" max="1" width="3.140625" customWidth="1"/>
    <col min="2" max="3" width="6.5703125" customWidth="1"/>
    <col min="4" max="4" width="8.85546875" customWidth="1"/>
    <col min="5" max="5" width="10.42578125" customWidth="1"/>
    <col min="6" max="6" width="11.85546875" customWidth="1"/>
    <col min="7" max="8" width="9.140625" customWidth="1"/>
    <col min="9" max="9" width="7.28515625" customWidth="1"/>
    <col min="10" max="11" width="9.5703125" customWidth="1"/>
    <col min="12" max="12" width="10.42578125" customWidth="1"/>
    <col min="13" max="13" width="14.42578125" customWidth="1"/>
    <col min="14" max="15" width="12" customWidth="1"/>
    <col min="16" max="16" width="8.28515625" customWidth="1"/>
    <col min="17" max="18" width="7.140625" customWidth="1"/>
    <col min="19" max="19" width="11.42578125" customWidth="1"/>
    <col min="20" max="20" width="13.5703125" customWidth="1"/>
    <col min="21" max="21" width="11.140625" customWidth="1"/>
    <col min="22" max="22" width="12" customWidth="1"/>
    <col min="23" max="23" width="8.5703125" customWidth="1"/>
    <col min="24" max="24" width="9.140625" customWidth="1"/>
    <col min="25" max="25" width="20" customWidth="1"/>
    <col min="26" max="26" width="9.140625" customWidth="1"/>
    <col min="27" max="27" width="15.42578125" customWidth="1"/>
    <col min="28" max="28" width="20.7109375" customWidth="1"/>
    <col min="29" max="29" width="9.140625" customWidth="1"/>
    <col min="30" max="30" width="14.28515625" customWidth="1"/>
    <col min="31" max="31" width="13.42578125" customWidth="1"/>
    <col min="32" max="34" width="9.140625" customWidth="1"/>
  </cols>
  <sheetData>
    <row r="1" spans="1:32" s="164" customFormat="1" ht="13.5" thickBot="1" x14ac:dyDescent="0.25">
      <c r="A1" s="162"/>
      <c r="B1" s="162"/>
      <c r="C1" s="162"/>
      <c r="D1" s="162"/>
      <c r="E1" s="162"/>
      <c r="F1" s="162"/>
      <c r="G1" s="677" t="s">
        <v>242</v>
      </c>
      <c r="H1" s="677"/>
      <c r="I1" s="677"/>
      <c r="J1" s="677"/>
      <c r="K1" s="677"/>
      <c r="L1" s="677"/>
      <c r="M1" s="677"/>
      <c r="N1" s="677"/>
      <c r="O1" s="677"/>
      <c r="P1" s="677"/>
      <c r="Q1" s="677"/>
      <c r="R1" s="677"/>
      <c r="S1" s="677"/>
      <c r="T1" s="677"/>
      <c r="U1" s="677"/>
      <c r="V1" s="162"/>
      <c r="W1" s="162"/>
    </row>
    <row r="2" spans="1:32" s="164" customFormat="1" ht="13.5" thickBot="1" x14ac:dyDescent="0.25">
      <c r="A2" s="162"/>
      <c r="B2" s="162"/>
      <c r="C2" s="162"/>
      <c r="D2" s="162"/>
      <c r="E2" s="162"/>
      <c r="F2" s="162"/>
      <c r="G2" s="678" t="s">
        <v>140</v>
      </c>
      <c r="H2" s="679"/>
      <c r="I2" s="679"/>
      <c r="J2" s="679"/>
      <c r="K2" s="679"/>
      <c r="L2" s="679"/>
      <c r="M2" s="679"/>
      <c r="N2" s="679"/>
      <c r="O2" s="679"/>
      <c r="P2" s="680"/>
      <c r="Q2" s="678" t="s">
        <v>141</v>
      </c>
      <c r="R2" s="679"/>
      <c r="S2" s="679"/>
      <c r="T2" s="679"/>
      <c r="U2" s="680"/>
      <c r="V2" s="162"/>
      <c r="W2" s="162"/>
    </row>
    <row r="3" spans="1:32" ht="33" thickTop="1" thickBot="1" x14ac:dyDescent="0.3">
      <c r="A3" s="124"/>
      <c r="B3" s="1"/>
      <c r="C3" s="1"/>
      <c r="D3" s="1"/>
      <c r="E3" s="1"/>
      <c r="F3" s="1"/>
      <c r="G3" s="52" t="s">
        <v>0</v>
      </c>
      <c r="H3" s="52"/>
      <c r="I3" s="52" t="s">
        <v>1</v>
      </c>
      <c r="J3" s="52" t="s">
        <v>2</v>
      </c>
      <c r="K3" s="52"/>
      <c r="L3" s="52" t="s">
        <v>3</v>
      </c>
      <c r="M3" s="52" t="s">
        <v>4</v>
      </c>
      <c r="N3" s="52" t="s">
        <v>5</v>
      </c>
      <c r="O3" s="52"/>
      <c r="P3" s="52" t="s">
        <v>6</v>
      </c>
      <c r="Q3" s="52" t="s">
        <v>7</v>
      </c>
      <c r="R3" s="52" t="s">
        <v>8</v>
      </c>
      <c r="S3" s="52" t="s">
        <v>9</v>
      </c>
      <c r="T3" s="52" t="s">
        <v>143</v>
      </c>
      <c r="U3" s="52" t="s">
        <v>13</v>
      </c>
      <c r="V3" s="2" t="s">
        <v>14</v>
      </c>
      <c r="W3" s="2" t="s">
        <v>144</v>
      </c>
      <c r="AA3" s="42" t="s">
        <v>61</v>
      </c>
      <c r="AB3" s="42" t="s">
        <v>62</v>
      </c>
    </row>
    <row r="4" spans="1:32" s="128" customFormat="1" ht="33" customHeight="1" thickTop="1" x14ac:dyDescent="0.2">
      <c r="A4" s="134"/>
      <c r="B4" s="671" t="s">
        <v>10</v>
      </c>
      <c r="C4" s="683" t="s">
        <v>253</v>
      </c>
      <c r="D4" s="683" t="s">
        <v>268</v>
      </c>
      <c r="E4" s="683" t="s">
        <v>252</v>
      </c>
      <c r="F4" s="683" t="s">
        <v>277</v>
      </c>
      <c r="G4" s="682" t="s">
        <v>87</v>
      </c>
      <c r="H4" s="673"/>
      <c r="I4" s="673" t="s">
        <v>116</v>
      </c>
      <c r="J4" s="673" t="s">
        <v>135</v>
      </c>
      <c r="K4" s="673"/>
      <c r="L4" s="673" t="s">
        <v>258</v>
      </c>
      <c r="M4" s="673" t="s">
        <v>257</v>
      </c>
      <c r="N4" s="673" t="s">
        <v>269</v>
      </c>
      <c r="O4" s="673" t="s">
        <v>146</v>
      </c>
      <c r="P4" s="673"/>
      <c r="Q4" s="673" t="s">
        <v>137</v>
      </c>
      <c r="R4" s="673" t="s">
        <v>138</v>
      </c>
      <c r="S4" s="673" t="s">
        <v>139</v>
      </c>
      <c r="T4" s="673" t="s">
        <v>267</v>
      </c>
      <c r="U4" s="673" t="s">
        <v>208</v>
      </c>
      <c r="V4" s="675" t="s">
        <v>130</v>
      </c>
      <c r="W4" s="675" t="s">
        <v>145</v>
      </c>
      <c r="AA4" s="45" t="s">
        <v>64</v>
      </c>
      <c r="AB4" s="47">
        <v>0.44500000000000001</v>
      </c>
    </row>
    <row r="5" spans="1:32" s="128" customFormat="1" ht="21.75" customHeight="1" thickBot="1" x14ac:dyDescent="0.25">
      <c r="A5" s="134"/>
      <c r="B5" s="672"/>
      <c r="C5" s="684"/>
      <c r="D5" s="684"/>
      <c r="E5" s="684"/>
      <c r="F5" s="684"/>
      <c r="G5" s="191" t="s">
        <v>186</v>
      </c>
      <c r="H5" s="191" t="s">
        <v>187</v>
      </c>
      <c r="I5" s="674"/>
      <c r="J5" s="191" t="s">
        <v>186</v>
      </c>
      <c r="K5" s="191" t="s">
        <v>187</v>
      </c>
      <c r="L5" s="674"/>
      <c r="M5" s="674"/>
      <c r="N5" s="674"/>
      <c r="O5" s="191" t="s">
        <v>186</v>
      </c>
      <c r="P5" s="178" t="s">
        <v>187</v>
      </c>
      <c r="Q5" s="674"/>
      <c r="R5" s="674"/>
      <c r="S5" s="674"/>
      <c r="T5" s="674"/>
      <c r="U5" s="674"/>
      <c r="V5" s="676"/>
      <c r="W5" s="676"/>
      <c r="AA5" s="43" t="s">
        <v>66</v>
      </c>
      <c r="AB5" s="48">
        <v>0.47099999999999997</v>
      </c>
    </row>
    <row r="6" spans="1:32" s="128" customFormat="1" ht="12" thickBot="1" x14ac:dyDescent="0.25">
      <c r="A6" s="134"/>
      <c r="B6" s="137">
        <v>1</v>
      </c>
      <c r="C6" s="312">
        <v>3.1333333333333333</v>
      </c>
      <c r="D6" s="312">
        <v>2.1</v>
      </c>
      <c r="E6" s="315">
        <v>3.5</v>
      </c>
      <c r="F6" s="236">
        <f t="shared" ref="F6:F11" si="0">PI()*(9.5/1000)^2*E6*D6*C6</f>
        <v>6.529666812798607E-3</v>
      </c>
      <c r="G6" s="205">
        <f>'Memória 2 - NE-BA'!F6*30</f>
        <v>0.19589000438395821</v>
      </c>
      <c r="H6" s="205">
        <f>G6</f>
        <v>0.19589000438395821</v>
      </c>
      <c r="I6" s="308">
        <v>10.8</v>
      </c>
      <c r="J6" s="206">
        <f t="shared" ref="J6:J11" si="1">G6+I6</f>
        <v>10.995890004383959</v>
      </c>
      <c r="K6" s="206">
        <f t="shared" ref="K6:K11" si="2">H6+I6</f>
        <v>10.995890004383959</v>
      </c>
      <c r="L6" s="207">
        <v>6.73</v>
      </c>
      <c r="M6" s="207">
        <v>24.2</v>
      </c>
      <c r="N6" s="206">
        <f t="shared" ref="N6:N11" si="3">(J6-6)*L6</f>
        <v>33.622339729504048</v>
      </c>
      <c r="O6" s="206">
        <f t="shared" ref="O6:P11" si="4">(J6-6)*$L6+$M6</f>
        <v>57.822339729504051</v>
      </c>
      <c r="P6" s="206">
        <f t="shared" si="4"/>
        <v>57.822339729504051</v>
      </c>
      <c r="Q6" s="209">
        <v>0.62</v>
      </c>
      <c r="R6" s="317">
        <v>6</v>
      </c>
      <c r="S6" s="288">
        <f>3*4*R6*30/60</f>
        <v>36</v>
      </c>
      <c r="T6" s="320">
        <v>126</v>
      </c>
      <c r="U6" s="208">
        <f>Q6*T6</f>
        <v>78.12</v>
      </c>
      <c r="V6" s="210">
        <f t="shared" ref="V6:V11" si="5">O6+U6</f>
        <v>135.94233972950406</v>
      </c>
      <c r="W6" s="248">
        <f t="shared" ref="W6:W11" si="6">V6/360</f>
        <v>0.37761761035973351</v>
      </c>
      <c r="AA6" s="11" t="s">
        <v>68</v>
      </c>
      <c r="AB6" s="49">
        <v>0.50900000000000001</v>
      </c>
      <c r="AF6" s="141"/>
    </row>
    <row r="7" spans="1:32" s="128" customFormat="1" ht="12" thickBot="1" x14ac:dyDescent="0.25">
      <c r="A7" s="134"/>
      <c r="B7" s="142">
        <v>2</v>
      </c>
      <c r="C7" s="312">
        <v>3.1333333333333333</v>
      </c>
      <c r="D7" s="313">
        <v>2.1</v>
      </c>
      <c r="E7" s="316">
        <v>10</v>
      </c>
      <c r="F7" s="236">
        <f t="shared" si="0"/>
        <v>1.8656190893710303E-2</v>
      </c>
      <c r="G7" s="237">
        <f>'Memória 2 - NE-BA'!F7*30</f>
        <v>0.55968572681130913</v>
      </c>
      <c r="H7" s="237">
        <v>0</v>
      </c>
      <c r="I7" s="309">
        <v>10.8</v>
      </c>
      <c r="J7" s="211">
        <f t="shared" si="1"/>
        <v>11.359685726811311</v>
      </c>
      <c r="K7" s="211">
        <f t="shared" si="2"/>
        <v>10.8</v>
      </c>
      <c r="L7" s="212">
        <v>6.73</v>
      </c>
      <c r="M7" s="212">
        <v>24.2</v>
      </c>
      <c r="N7" s="211">
        <f t="shared" si="3"/>
        <v>36.07068494144012</v>
      </c>
      <c r="O7" s="211">
        <f t="shared" si="4"/>
        <v>60.270684941440123</v>
      </c>
      <c r="P7" s="211">
        <f t="shared" si="4"/>
        <v>56.504000000000005</v>
      </c>
      <c r="Q7" s="275">
        <v>0.62</v>
      </c>
      <c r="R7" s="318">
        <v>6</v>
      </c>
      <c r="S7" s="215">
        <v>0</v>
      </c>
      <c r="T7" s="321">
        <v>7.79</v>
      </c>
      <c r="U7" s="299">
        <f>T7*Q7</f>
        <v>4.8297999999999996</v>
      </c>
      <c r="V7" s="216">
        <f t="shared" si="5"/>
        <v>65.100484941440129</v>
      </c>
      <c r="W7" s="249">
        <f t="shared" si="6"/>
        <v>0.18083468039288925</v>
      </c>
    </row>
    <row r="8" spans="1:32" s="128" customFormat="1" ht="12" thickBot="1" x14ac:dyDescent="0.25">
      <c r="A8" s="134"/>
      <c r="B8" s="142" t="s">
        <v>185</v>
      </c>
      <c r="C8" s="312">
        <v>2.8000000000000003</v>
      </c>
      <c r="D8" s="313">
        <v>2.1</v>
      </c>
      <c r="E8" s="316">
        <v>10</v>
      </c>
      <c r="F8" s="236">
        <f t="shared" si="0"/>
        <v>1.6671489734804954E-2</v>
      </c>
      <c r="G8" s="237">
        <f>'Memória 2 - NE-BA'!F8*30</f>
        <v>0.50014469204414858</v>
      </c>
      <c r="H8" s="237">
        <v>0</v>
      </c>
      <c r="I8" s="309">
        <v>10.8</v>
      </c>
      <c r="J8" s="211">
        <f t="shared" si="1"/>
        <v>11.30014469204415</v>
      </c>
      <c r="K8" s="211">
        <f t="shared" si="2"/>
        <v>10.8</v>
      </c>
      <c r="L8" s="212">
        <v>6.73</v>
      </c>
      <c r="M8" s="212">
        <v>24.2</v>
      </c>
      <c r="N8" s="211">
        <f t="shared" si="3"/>
        <v>35.66997377745713</v>
      </c>
      <c r="O8" s="211">
        <f t="shared" si="4"/>
        <v>59.869973777457133</v>
      </c>
      <c r="P8" s="211">
        <f t="shared" si="4"/>
        <v>56.504000000000005</v>
      </c>
      <c r="Q8" s="214">
        <v>0.62</v>
      </c>
      <c r="R8" s="318">
        <v>6</v>
      </c>
      <c r="S8" s="215">
        <v>0</v>
      </c>
      <c r="T8" s="322">
        <v>8.42</v>
      </c>
      <c r="U8" s="213">
        <f>T8*Q8</f>
        <v>5.2203999999999997</v>
      </c>
      <c r="V8" s="216">
        <f t="shared" si="5"/>
        <v>65.090373777457131</v>
      </c>
      <c r="W8" s="249">
        <f t="shared" si="6"/>
        <v>0.18080659382626982</v>
      </c>
    </row>
    <row r="9" spans="1:32" s="128" customFormat="1" ht="13.5" thickBot="1" x14ac:dyDescent="0.25">
      <c r="A9" s="134"/>
      <c r="B9" s="142" t="s">
        <v>182</v>
      </c>
      <c r="C9" s="312">
        <v>3.1333333333333333</v>
      </c>
      <c r="D9" s="313">
        <v>2.1</v>
      </c>
      <c r="E9" s="316">
        <v>10</v>
      </c>
      <c r="F9" s="236">
        <f t="shared" si="0"/>
        <v>1.8656190893710303E-2</v>
      </c>
      <c r="G9" s="237">
        <f>'Memória 2 - NE-BA'!F9*30</f>
        <v>0.55968572681130913</v>
      </c>
      <c r="H9" s="237">
        <v>0</v>
      </c>
      <c r="I9" s="309">
        <v>10.8</v>
      </c>
      <c r="J9" s="211">
        <f t="shared" si="1"/>
        <v>11.359685726811311</v>
      </c>
      <c r="K9" s="211">
        <f t="shared" si="2"/>
        <v>10.8</v>
      </c>
      <c r="L9" s="212">
        <v>6.73</v>
      </c>
      <c r="M9" s="212">
        <v>24.2</v>
      </c>
      <c r="N9" s="211">
        <f t="shared" si="3"/>
        <v>36.07068494144012</v>
      </c>
      <c r="O9" s="211">
        <f t="shared" si="4"/>
        <v>60.270684941440123</v>
      </c>
      <c r="P9" s="211">
        <f t="shared" si="4"/>
        <v>56.504000000000005</v>
      </c>
      <c r="Q9" s="214">
        <v>0.62</v>
      </c>
      <c r="R9" s="318">
        <v>6</v>
      </c>
      <c r="S9" s="234">
        <v>0</v>
      </c>
      <c r="T9" s="322">
        <v>8.91</v>
      </c>
      <c r="U9" s="213">
        <f>T9*Q9</f>
        <v>5.5242000000000004</v>
      </c>
      <c r="V9" s="216">
        <f t="shared" si="5"/>
        <v>65.794884941440131</v>
      </c>
      <c r="W9" s="249">
        <f t="shared" si="6"/>
        <v>0.18276356928177814</v>
      </c>
      <c r="Y9" s="289" t="s">
        <v>303</v>
      </c>
      <c r="Z9" s="298">
        <v>5.41</v>
      </c>
      <c r="AA9" s="290">
        <v>4.9000000000000004</v>
      </c>
      <c r="AB9" s="291" t="s">
        <v>285</v>
      </c>
    </row>
    <row r="10" spans="1:32" s="128" customFormat="1" ht="13.5" thickBot="1" x14ac:dyDescent="0.25">
      <c r="A10" s="134"/>
      <c r="B10" s="142" t="s">
        <v>183</v>
      </c>
      <c r="C10" s="312">
        <v>3.1333333333333333</v>
      </c>
      <c r="D10" s="313">
        <v>2.1</v>
      </c>
      <c r="E10" s="188">
        <v>0</v>
      </c>
      <c r="F10" s="236">
        <f t="shared" si="0"/>
        <v>0</v>
      </c>
      <c r="G10" s="237">
        <f>'Memória 2 - NE-BA'!F10*30</f>
        <v>0</v>
      </c>
      <c r="H10" s="237">
        <v>0</v>
      </c>
      <c r="I10" s="309">
        <v>10.8</v>
      </c>
      <c r="J10" s="211">
        <f t="shared" si="1"/>
        <v>10.8</v>
      </c>
      <c r="K10" s="211">
        <f t="shared" si="2"/>
        <v>10.8</v>
      </c>
      <c r="L10" s="212">
        <v>6.73</v>
      </c>
      <c r="M10" s="212">
        <v>24.2</v>
      </c>
      <c r="N10" s="211">
        <f t="shared" si="3"/>
        <v>32.304000000000009</v>
      </c>
      <c r="O10" s="211">
        <f t="shared" si="4"/>
        <v>56.504000000000005</v>
      </c>
      <c r="P10" s="211">
        <f t="shared" si="4"/>
        <v>56.504000000000005</v>
      </c>
      <c r="Q10" s="214">
        <v>0.62</v>
      </c>
      <c r="R10" s="318">
        <v>6</v>
      </c>
      <c r="S10" s="234">
        <v>0</v>
      </c>
      <c r="T10" s="322">
        <v>44.1</v>
      </c>
      <c r="U10" s="213">
        <f>T10*Q10</f>
        <v>27.342000000000002</v>
      </c>
      <c r="V10" s="216">
        <f t="shared" si="5"/>
        <v>83.846000000000004</v>
      </c>
      <c r="W10" s="249">
        <f t="shared" si="6"/>
        <v>0.23290555555555556</v>
      </c>
      <c r="Y10" s="292" t="s">
        <v>304</v>
      </c>
      <c r="Z10" s="300">
        <f>Z9*AA9/AA10</f>
        <v>4.8285974499089255</v>
      </c>
      <c r="AA10" s="293">
        <v>5.49</v>
      </c>
      <c r="AB10" s="294" t="s">
        <v>286</v>
      </c>
    </row>
    <row r="11" spans="1:32" s="128" customFormat="1" ht="12" thickBot="1" x14ac:dyDescent="0.25">
      <c r="A11" s="134"/>
      <c r="B11" s="154" t="s">
        <v>184</v>
      </c>
      <c r="C11" s="312">
        <v>3.1333333333333333</v>
      </c>
      <c r="D11" s="314">
        <v>2.1</v>
      </c>
      <c r="E11" s="238">
        <v>0</v>
      </c>
      <c r="F11" s="236">
        <f t="shared" si="0"/>
        <v>0</v>
      </c>
      <c r="G11" s="239">
        <f>'Memória 2 - NE-BA'!F11*30</f>
        <v>0</v>
      </c>
      <c r="H11" s="239">
        <v>0</v>
      </c>
      <c r="I11" s="311">
        <v>10.8</v>
      </c>
      <c r="J11" s="217">
        <f t="shared" si="1"/>
        <v>10.8</v>
      </c>
      <c r="K11" s="217">
        <f t="shared" si="2"/>
        <v>10.8</v>
      </c>
      <c r="L11" s="218">
        <v>6.73</v>
      </c>
      <c r="M11" s="218">
        <v>24.2</v>
      </c>
      <c r="N11" s="217">
        <f t="shared" si="3"/>
        <v>32.304000000000009</v>
      </c>
      <c r="O11" s="217">
        <f t="shared" si="4"/>
        <v>56.504000000000005</v>
      </c>
      <c r="P11" s="217">
        <f t="shared" si="4"/>
        <v>56.504000000000005</v>
      </c>
      <c r="Q11" s="219">
        <v>0.62</v>
      </c>
      <c r="R11" s="319">
        <v>6</v>
      </c>
      <c r="S11" s="235">
        <v>0</v>
      </c>
      <c r="T11" s="323">
        <v>69.3</v>
      </c>
      <c r="U11" s="296">
        <f>T11*Q11</f>
        <v>42.966000000000001</v>
      </c>
      <c r="V11" s="220">
        <f t="shared" si="5"/>
        <v>99.47</v>
      </c>
      <c r="W11" s="250">
        <f t="shared" si="6"/>
        <v>0.27630555555555553</v>
      </c>
    </row>
    <row r="12" spans="1:32" s="164" customFormat="1" ht="12.75" x14ac:dyDescent="0.2">
      <c r="A12" s="162"/>
      <c r="B12" s="162" t="s">
        <v>233</v>
      </c>
      <c r="C12" s="162"/>
      <c r="D12" s="162"/>
      <c r="E12" s="162"/>
      <c r="F12" s="162"/>
      <c r="G12" s="240"/>
      <c r="H12" s="240"/>
      <c r="I12" s="162"/>
      <c r="J12" s="162"/>
      <c r="K12" s="162"/>
      <c r="L12" s="201"/>
      <c r="M12" s="162"/>
      <c r="N12" s="162"/>
      <c r="O12" s="162"/>
      <c r="P12" s="162"/>
      <c r="Q12" s="162"/>
      <c r="R12" s="162"/>
      <c r="S12" s="162"/>
      <c r="T12" s="162"/>
      <c r="U12" s="162"/>
      <c r="V12" s="162"/>
      <c r="W12" s="162"/>
      <c r="AF12" s="295"/>
    </row>
    <row r="13" spans="1:32" ht="15.75" thickBot="1" x14ac:dyDescent="0.3">
      <c r="AF13" s="48"/>
    </row>
    <row r="14" spans="1:32" x14ac:dyDescent="0.25">
      <c r="B14" s="685" t="s">
        <v>895</v>
      </c>
      <c r="C14" s="686"/>
      <c r="D14" s="686"/>
      <c r="E14" s="686"/>
      <c r="F14" s="686"/>
      <c r="G14" s="686"/>
      <c r="H14" s="686"/>
      <c r="I14" s="686"/>
      <c r="J14" s="686"/>
      <c r="K14" s="686"/>
      <c r="L14" s="686"/>
      <c r="M14" s="686"/>
      <c r="N14" s="686"/>
      <c r="O14" s="686"/>
      <c r="P14" s="687"/>
      <c r="Q14" s="110"/>
      <c r="R14" s="110"/>
      <c r="S14" s="110"/>
      <c r="T14" s="110"/>
      <c r="U14" s="61"/>
      <c r="AB14" s="128"/>
      <c r="AC14" s="128"/>
      <c r="AD14" s="128"/>
      <c r="AE14" s="43"/>
      <c r="AF14" s="48"/>
    </row>
    <row r="15" spans="1:32" x14ac:dyDescent="0.25">
      <c r="B15" s="688"/>
      <c r="C15" s="689"/>
      <c r="D15" s="689"/>
      <c r="E15" s="689"/>
      <c r="F15" s="689"/>
      <c r="G15" s="689"/>
      <c r="H15" s="689"/>
      <c r="I15" s="689"/>
      <c r="J15" s="689"/>
      <c r="K15" s="689"/>
      <c r="L15" s="689"/>
      <c r="M15" s="689"/>
      <c r="N15" s="689"/>
      <c r="O15" s="689"/>
      <c r="P15" s="690"/>
      <c r="Q15" s="110"/>
      <c r="R15" s="110"/>
      <c r="S15" s="111"/>
      <c r="T15" s="110"/>
      <c r="AD15" s="256"/>
      <c r="AE15" s="285"/>
      <c r="AF15" s="48"/>
    </row>
    <row r="16" spans="1:32" ht="25.5" customHeight="1" thickBot="1" x14ac:dyDescent="0.3">
      <c r="B16" s="691"/>
      <c r="C16" s="692"/>
      <c r="D16" s="692"/>
      <c r="E16" s="692"/>
      <c r="F16" s="692"/>
      <c r="G16" s="692"/>
      <c r="H16" s="692"/>
      <c r="I16" s="692"/>
      <c r="J16" s="692"/>
      <c r="K16" s="692"/>
      <c r="L16" s="692"/>
      <c r="M16" s="692"/>
      <c r="N16" s="692"/>
      <c r="O16" s="692"/>
      <c r="P16" s="693"/>
      <c r="Q16" s="110"/>
      <c r="R16" s="110"/>
      <c r="S16" s="111"/>
      <c r="T16" s="110"/>
      <c r="AD16" s="93"/>
    </row>
    <row r="17" spans="7:20" x14ac:dyDescent="0.25">
      <c r="G17" s="112"/>
      <c r="H17" s="112"/>
      <c r="I17" s="112"/>
      <c r="J17" s="112"/>
      <c r="K17" s="112"/>
      <c r="L17" s="113"/>
      <c r="M17" s="113"/>
      <c r="N17" s="113"/>
      <c r="O17" s="113"/>
      <c r="P17" s="113"/>
      <c r="Q17" s="110"/>
      <c r="R17" s="110"/>
      <c r="S17" s="111"/>
      <c r="T17" s="110"/>
    </row>
    <row r="18" spans="7:20" x14ac:dyDescent="0.25">
      <c r="G18" s="110"/>
      <c r="H18" s="110"/>
      <c r="I18" s="110"/>
      <c r="J18" s="110"/>
      <c r="K18" s="110"/>
      <c r="L18" s="110"/>
      <c r="M18" s="110"/>
      <c r="N18" s="110"/>
      <c r="O18" s="110"/>
      <c r="P18" s="110"/>
      <c r="Q18" s="110"/>
      <c r="R18" s="110"/>
      <c r="S18" s="111"/>
      <c r="T18" s="110"/>
    </row>
    <row r="19" spans="7:20" x14ac:dyDescent="0.25">
      <c r="G19" s="110"/>
      <c r="H19" s="110"/>
      <c r="I19" s="110"/>
      <c r="J19" s="110"/>
      <c r="K19" s="110"/>
      <c r="L19" s="110"/>
      <c r="M19" s="110"/>
      <c r="N19" s="110"/>
      <c r="O19" s="110"/>
      <c r="P19" s="110"/>
      <c r="Q19" s="110"/>
      <c r="R19" s="110"/>
      <c r="S19" s="111"/>
      <c r="T19" s="110"/>
    </row>
  </sheetData>
  <mergeCells count="23">
    <mergeCell ref="D4:D5"/>
    <mergeCell ref="E4:E5"/>
    <mergeCell ref="J4:K4"/>
    <mergeCell ref="B14:P16"/>
    <mergeCell ref="V4:V5"/>
    <mergeCell ref="B4:B5"/>
    <mergeCell ref="F4:F5"/>
    <mergeCell ref="C4:C5"/>
    <mergeCell ref="W4:W5"/>
    <mergeCell ref="Q4:Q5"/>
    <mergeCell ref="G1:U1"/>
    <mergeCell ref="G2:P2"/>
    <mergeCell ref="Q2:U2"/>
    <mergeCell ref="I4:I5"/>
    <mergeCell ref="L4:L5"/>
    <mergeCell ref="M4:M5"/>
    <mergeCell ref="N4:N5"/>
    <mergeCell ref="R4:R5"/>
    <mergeCell ref="S4:S5"/>
    <mergeCell ref="T4:T5"/>
    <mergeCell ref="U4:U5"/>
    <mergeCell ref="G4:H4"/>
    <mergeCell ref="O4:P4"/>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3"/>
  <dimension ref="C4:W60"/>
  <sheetViews>
    <sheetView topLeftCell="B25" zoomScaleNormal="100" workbookViewId="0">
      <selection activeCell="N12" sqref="N12"/>
    </sheetView>
  </sheetViews>
  <sheetFormatPr defaultRowHeight="15" x14ac:dyDescent="0.25"/>
  <cols>
    <col min="2" max="2" width="8.85546875" customWidth="1"/>
    <col min="3" max="3" width="5.42578125" customWidth="1"/>
    <col min="4" max="4" width="4.85546875" customWidth="1"/>
    <col min="5" max="5" width="5.28515625" customWidth="1"/>
    <col min="6" max="6" width="22.85546875" customWidth="1"/>
    <col min="7" max="7" width="17" customWidth="1"/>
    <col min="8" max="8" width="14.5703125" customWidth="1"/>
    <col min="9" max="9" width="16.7109375" customWidth="1"/>
    <col min="10" max="10" width="16.140625" customWidth="1"/>
    <col min="11" max="11" width="15.5703125" customWidth="1"/>
    <col min="12" max="12" width="14" customWidth="1"/>
    <col min="13" max="13" width="12.140625" customWidth="1"/>
  </cols>
  <sheetData>
    <row r="4" spans="3:13" x14ac:dyDescent="0.25">
      <c r="C4" s="667"/>
      <c r="D4" s="667"/>
      <c r="E4" s="700"/>
      <c r="F4" s="699" t="s">
        <v>157</v>
      </c>
      <c r="G4" s="699"/>
      <c r="H4" s="84">
        <v>1</v>
      </c>
      <c r="I4" s="84">
        <v>2</v>
      </c>
      <c r="J4" s="697">
        <v>3</v>
      </c>
      <c r="K4" s="697"/>
      <c r="L4" s="697">
        <v>4</v>
      </c>
      <c r="M4" s="697"/>
    </row>
    <row r="5" spans="3:13" ht="25.5" customHeight="1" x14ac:dyDescent="0.25">
      <c r="C5" s="667"/>
      <c r="D5" s="667"/>
      <c r="E5" s="667"/>
      <c r="F5" s="663" t="s">
        <v>158</v>
      </c>
      <c r="G5" s="663"/>
      <c r="H5" s="86" t="s">
        <v>167</v>
      </c>
      <c r="I5" s="86" t="s">
        <v>168</v>
      </c>
      <c r="J5" s="86" t="s">
        <v>169</v>
      </c>
      <c r="K5" s="86" t="s">
        <v>170</v>
      </c>
      <c r="L5" s="87" t="s">
        <v>171</v>
      </c>
      <c r="M5" s="87" t="s">
        <v>172</v>
      </c>
    </row>
    <row r="6" spans="3:13" x14ac:dyDescent="0.25">
      <c r="C6" s="694" t="s">
        <v>0</v>
      </c>
      <c r="D6" s="694"/>
      <c r="E6" s="694"/>
      <c r="F6" s="699" t="s">
        <v>159</v>
      </c>
      <c r="G6" s="699"/>
      <c r="H6" s="82">
        <v>5</v>
      </c>
      <c r="I6" s="82">
        <v>20</v>
      </c>
      <c r="J6" s="82">
        <v>10</v>
      </c>
      <c r="K6" s="82">
        <v>10</v>
      </c>
      <c r="L6" s="82">
        <v>10</v>
      </c>
      <c r="M6" s="82">
        <v>10</v>
      </c>
    </row>
    <row r="7" spans="3:13" ht="16.5" customHeight="1" x14ac:dyDescent="0.25">
      <c r="C7" s="694" t="s">
        <v>147</v>
      </c>
      <c r="D7" s="694"/>
      <c r="E7" s="85" t="s">
        <v>1</v>
      </c>
      <c r="F7" s="624" t="s">
        <v>160</v>
      </c>
      <c r="G7" s="624"/>
      <c r="H7" s="66">
        <v>70</v>
      </c>
      <c r="I7" s="66">
        <v>5139</v>
      </c>
      <c r="J7" s="66">
        <v>450</v>
      </c>
      <c r="K7" s="66">
        <v>450</v>
      </c>
      <c r="L7" s="66">
        <f>I7*71/100</f>
        <v>3648.69</v>
      </c>
      <c r="M7" s="66">
        <f>I7*56/100</f>
        <v>2877.84</v>
      </c>
    </row>
    <row r="8" spans="3:13" x14ac:dyDescent="0.25">
      <c r="C8" s="694"/>
      <c r="D8" s="694"/>
      <c r="E8" s="85" t="s">
        <v>154</v>
      </c>
      <c r="F8" s="624" t="s">
        <v>161</v>
      </c>
      <c r="G8" s="624"/>
      <c r="H8" s="66">
        <v>30</v>
      </c>
      <c r="I8" s="66">
        <v>400</v>
      </c>
      <c r="J8" s="66">
        <v>350</v>
      </c>
      <c r="K8" s="66">
        <v>350</v>
      </c>
      <c r="L8" s="66">
        <f>L7*Q9</f>
        <v>0</v>
      </c>
      <c r="M8" s="66">
        <f>M7*10/100</f>
        <v>287.78399999999999</v>
      </c>
    </row>
    <row r="9" spans="3:13" x14ac:dyDescent="0.25">
      <c r="C9" s="694" t="s">
        <v>148</v>
      </c>
      <c r="D9" s="694"/>
      <c r="E9" s="85" t="s">
        <v>155</v>
      </c>
      <c r="F9" s="624" t="s">
        <v>162</v>
      </c>
      <c r="G9" s="624"/>
      <c r="H9" s="68">
        <f t="shared" ref="H9:M9" si="0">(20/H6)*(H7+H8)</f>
        <v>400</v>
      </c>
      <c r="I9" s="68">
        <f t="shared" si="0"/>
        <v>5539</v>
      </c>
      <c r="J9" s="68">
        <f t="shared" si="0"/>
        <v>1600</v>
      </c>
      <c r="K9" s="68">
        <f t="shared" si="0"/>
        <v>1600</v>
      </c>
      <c r="L9" s="68">
        <f t="shared" si="0"/>
        <v>7297.38</v>
      </c>
      <c r="M9" s="68">
        <f t="shared" si="0"/>
        <v>6331.2480000000005</v>
      </c>
    </row>
    <row r="10" spans="3:13" ht="15" customHeight="1" x14ac:dyDescent="0.25">
      <c r="C10" s="698" t="s">
        <v>148</v>
      </c>
      <c r="D10" s="698" t="s">
        <v>141</v>
      </c>
      <c r="E10" s="85" t="s">
        <v>156</v>
      </c>
      <c r="F10" s="663" t="s">
        <v>205</v>
      </c>
      <c r="G10" s="663"/>
      <c r="H10" s="66">
        <f>Hierarquização!K6</f>
        <v>18748.800000000003</v>
      </c>
      <c r="I10" s="66">
        <f>Hierarquização!K7</f>
        <v>1159.152</v>
      </c>
      <c r="J10" s="66">
        <f>Hierarquização!K8</f>
        <v>1252.896</v>
      </c>
      <c r="K10" s="66">
        <f>Hierarquização!K9</f>
        <v>1325.808</v>
      </c>
      <c r="L10" s="66">
        <f>Hierarquização!K10</f>
        <v>6562.0800000000008</v>
      </c>
      <c r="M10" s="66">
        <f>Hierarquização!K11</f>
        <v>10311.84</v>
      </c>
    </row>
    <row r="11" spans="3:13" ht="35.25" customHeight="1" x14ac:dyDescent="0.25">
      <c r="C11" s="698"/>
      <c r="D11" s="698"/>
      <c r="E11" s="85" t="s">
        <v>5</v>
      </c>
      <c r="F11" s="663" t="s">
        <v>207</v>
      </c>
      <c r="G11" s="663"/>
      <c r="H11" s="66">
        <f t="shared" ref="H11:M11" si="1">(H10)-($I$10)</f>
        <v>17589.648000000001</v>
      </c>
      <c r="I11" s="66">
        <f t="shared" si="1"/>
        <v>0</v>
      </c>
      <c r="J11" s="66">
        <f t="shared" si="1"/>
        <v>93.743999999999915</v>
      </c>
      <c r="K11" s="66">
        <f t="shared" si="1"/>
        <v>166.65599999999995</v>
      </c>
      <c r="L11" s="66">
        <f t="shared" si="1"/>
        <v>5402.9280000000008</v>
      </c>
      <c r="M11" s="66">
        <f t="shared" si="1"/>
        <v>9152.6880000000001</v>
      </c>
    </row>
    <row r="12" spans="3:13" ht="24.75" customHeight="1" x14ac:dyDescent="0.25">
      <c r="C12" s="698"/>
      <c r="D12" s="698"/>
      <c r="E12" s="85" t="s">
        <v>6</v>
      </c>
      <c r="F12" s="663" t="s">
        <v>200</v>
      </c>
      <c r="G12" s="663"/>
      <c r="H12" s="67">
        <f>126*12*20</f>
        <v>30240</v>
      </c>
      <c r="I12" s="67">
        <f>($H$12)-($H$12*I13)</f>
        <v>3024</v>
      </c>
      <c r="J12" s="67">
        <f>Hierarquização!M8</f>
        <v>2020.7999999999997</v>
      </c>
      <c r="K12" s="67">
        <f>Hierarquização!M9</f>
        <v>2138.4</v>
      </c>
      <c r="L12" s="67">
        <f>Hierarquização!M10</f>
        <v>10584</v>
      </c>
      <c r="M12" s="67">
        <f>Hierarquização!M11</f>
        <v>16632</v>
      </c>
    </row>
    <row r="13" spans="3:13" x14ac:dyDescent="0.25">
      <c r="C13" s="698"/>
      <c r="D13" s="698"/>
      <c r="E13" s="85" t="s">
        <v>189</v>
      </c>
      <c r="F13" s="665" t="s">
        <v>163</v>
      </c>
      <c r="G13" s="665"/>
      <c r="H13" s="68">
        <v>0</v>
      </c>
      <c r="I13" s="73">
        <v>0.9</v>
      </c>
      <c r="J13" s="73">
        <f>Hierarquização!N8</f>
        <v>0.9331746031746031</v>
      </c>
      <c r="K13" s="76">
        <f>Hierarquização!N9</f>
        <v>0.92928571428571427</v>
      </c>
      <c r="L13" s="73">
        <v>0.65</v>
      </c>
      <c r="M13" s="76">
        <v>0.45</v>
      </c>
    </row>
    <row r="14" spans="3:13" ht="19.5" customHeight="1" x14ac:dyDescent="0.25">
      <c r="C14" s="698"/>
      <c r="D14" s="698" t="s">
        <v>140</v>
      </c>
      <c r="E14" s="85" t="s">
        <v>8</v>
      </c>
      <c r="F14" s="663" t="s">
        <v>205</v>
      </c>
      <c r="G14" s="663"/>
      <c r="H14" s="69">
        <f>Hierarquização!O6</f>
        <v>13877.361535080972</v>
      </c>
      <c r="I14" s="69">
        <f>Hierarquização!O7</f>
        <v>14464.96438594563</v>
      </c>
      <c r="J14" s="69">
        <f>I14</f>
        <v>14464.96438594563</v>
      </c>
      <c r="K14" s="69">
        <f>J14</f>
        <v>14464.96438594563</v>
      </c>
      <c r="L14" s="69">
        <f>H14</f>
        <v>13877.361535080972</v>
      </c>
      <c r="M14" s="69">
        <f>H14</f>
        <v>13877.361535080972</v>
      </c>
    </row>
    <row r="15" spans="3:13" ht="38.25" customHeight="1" x14ac:dyDescent="0.25">
      <c r="C15" s="698"/>
      <c r="D15" s="698"/>
      <c r="E15" s="85" t="s">
        <v>9</v>
      </c>
      <c r="F15" s="663" t="s">
        <v>202</v>
      </c>
      <c r="G15" s="663"/>
      <c r="H15" s="69">
        <f t="shared" ref="H15:M15" si="2">H14-$H$14</f>
        <v>0</v>
      </c>
      <c r="I15" s="69">
        <f t="shared" si="2"/>
        <v>587.60285086465774</v>
      </c>
      <c r="J15" s="69">
        <f t="shared" si="2"/>
        <v>587.60285086465774</v>
      </c>
      <c r="K15" s="69">
        <f t="shared" si="2"/>
        <v>587.60285086465774</v>
      </c>
      <c r="L15" s="69">
        <f t="shared" si="2"/>
        <v>0</v>
      </c>
      <c r="M15" s="69">
        <f t="shared" si="2"/>
        <v>0</v>
      </c>
    </row>
    <row r="16" spans="3:13" x14ac:dyDescent="0.25">
      <c r="C16" s="698"/>
      <c r="D16" s="698"/>
      <c r="E16" s="85" t="s">
        <v>142</v>
      </c>
      <c r="F16" s="624" t="s">
        <v>188</v>
      </c>
      <c r="G16" s="81" t="s">
        <v>186</v>
      </c>
      <c r="H16" s="66">
        <v>0</v>
      </c>
      <c r="I16" s="66">
        <f>1.836*12*20</f>
        <v>440.64</v>
      </c>
      <c r="J16" s="66">
        <f>1.836*12*20</f>
        <v>440.64</v>
      </c>
      <c r="K16" s="66">
        <f>1.836*12*20</f>
        <v>440.64</v>
      </c>
      <c r="L16" s="66">
        <v>0</v>
      </c>
      <c r="M16" s="66">
        <v>0</v>
      </c>
    </row>
    <row r="17" spans="3:23" x14ac:dyDescent="0.25">
      <c r="C17" s="698"/>
      <c r="D17" s="698"/>
      <c r="E17" s="85" t="s">
        <v>12</v>
      </c>
      <c r="F17" s="624"/>
      <c r="G17" s="81" t="s">
        <v>187</v>
      </c>
      <c r="H17" s="66">
        <f>H16/40</f>
        <v>0</v>
      </c>
      <c r="I17" s="66">
        <v>0</v>
      </c>
      <c r="J17" s="66">
        <v>0</v>
      </c>
      <c r="K17" s="66">
        <v>0</v>
      </c>
      <c r="L17" s="66">
        <f>L16/40</f>
        <v>0</v>
      </c>
      <c r="M17" s="66">
        <f>M16/40</f>
        <v>0</v>
      </c>
    </row>
    <row r="18" spans="3:23" x14ac:dyDescent="0.25">
      <c r="C18" s="698"/>
      <c r="D18" s="698"/>
      <c r="E18" s="85" t="s">
        <v>13</v>
      </c>
      <c r="F18" s="665" t="s">
        <v>164</v>
      </c>
      <c r="G18" s="665"/>
      <c r="H18" s="70">
        <v>1</v>
      </c>
      <c r="I18" s="74">
        <v>0</v>
      </c>
      <c r="J18" s="74">
        <v>0</v>
      </c>
      <c r="K18" s="74">
        <v>0</v>
      </c>
      <c r="L18" s="70">
        <v>1</v>
      </c>
      <c r="M18" s="70">
        <v>1</v>
      </c>
    </row>
    <row r="19" spans="3:23" x14ac:dyDescent="0.25">
      <c r="C19" s="698"/>
      <c r="D19" s="694" t="s">
        <v>14</v>
      </c>
      <c r="E19" s="694"/>
      <c r="F19" s="624" t="s">
        <v>165</v>
      </c>
      <c r="G19" s="81" t="s">
        <v>186</v>
      </c>
      <c r="H19" s="71">
        <f>H9+H10+H11+H14+H15</f>
        <v>50615.809535080974</v>
      </c>
      <c r="I19" s="71">
        <f>I9+I10+I11+I14+I15</f>
        <v>21750.719236810284</v>
      </c>
      <c r="J19" s="71">
        <f>J9+J10+J11+J14+J15</f>
        <v>17999.207236810289</v>
      </c>
      <c r="K19" s="71">
        <f>K9+K10+K11+K14+K15</f>
        <v>18145.03123681029</v>
      </c>
      <c r="L19" s="71">
        <f>Hierarquização!W10</f>
        <v>35629.398000000001</v>
      </c>
      <c r="M19" s="71">
        <f>Hierarquização!V11</f>
        <v>43602.347999999998</v>
      </c>
    </row>
    <row r="20" spans="3:23" x14ac:dyDescent="0.25">
      <c r="C20" s="698"/>
      <c r="D20" s="694" t="s">
        <v>144</v>
      </c>
      <c r="E20" s="694"/>
      <c r="F20" s="624"/>
      <c r="G20" s="81" t="s">
        <v>187</v>
      </c>
      <c r="H20" s="71">
        <f>Hierarquização!W6</f>
        <v>51846.004173610221</v>
      </c>
      <c r="I20" s="71">
        <f>Hierarquização!W7</f>
        <v>25899.991999999998</v>
      </c>
      <c r="J20" s="71">
        <f>Hierarquização!W8</f>
        <v>17507.599999999999</v>
      </c>
      <c r="K20" s="71">
        <f>Hierarquização!W9</f>
        <v>17653.423999999999</v>
      </c>
      <c r="L20" s="71">
        <f>Hierarquização!W10</f>
        <v>35629.398000000001</v>
      </c>
      <c r="M20" s="71">
        <f>Hierarquização!W11</f>
        <v>43602.347999999998</v>
      </c>
    </row>
    <row r="21" spans="3:23" ht="21" customHeight="1" x14ac:dyDescent="0.25">
      <c r="C21" s="698"/>
      <c r="D21" s="694" t="s">
        <v>149</v>
      </c>
      <c r="E21" s="694"/>
      <c r="F21" s="695" t="s">
        <v>201</v>
      </c>
      <c r="G21" s="695"/>
      <c r="H21" s="72">
        <f>Hierarquização!X6</f>
        <v>7.0424423999999997</v>
      </c>
      <c r="I21" s="75">
        <f>Hierarquização!X7</f>
        <v>0.43540179600000001</v>
      </c>
      <c r="J21" s="75">
        <f>Hierarquização!X8</f>
        <v>0.47061400799999992</v>
      </c>
      <c r="K21" s="75">
        <f>Hierarquização!X9</f>
        <v>0.49800128399999999</v>
      </c>
      <c r="L21" s="75">
        <f>Hierarquização!X10</f>
        <v>2.4648548400000001</v>
      </c>
      <c r="M21" s="75">
        <f>Hierarquização!X11</f>
        <v>3.8733433200000005</v>
      </c>
    </row>
    <row r="22" spans="3:23" ht="39.75" customHeight="1" x14ac:dyDescent="0.25">
      <c r="C22" s="698"/>
      <c r="D22" s="694" t="s">
        <v>150</v>
      </c>
      <c r="E22" s="694"/>
      <c r="F22" s="83" t="s">
        <v>191</v>
      </c>
      <c r="G22" s="81" t="s">
        <v>186</v>
      </c>
      <c r="H22" s="88" t="str">
        <f>Hierarquização!AD6</f>
        <v>Referência para cálculo do EEI</v>
      </c>
      <c r="I22" s="88" t="str">
        <f>Hierarquização!AD7</f>
        <v>+ 47(8)%</v>
      </c>
      <c r="J22" s="88">
        <f>($H$19-J19)/$H$19</f>
        <v>0.6443955475149451</v>
      </c>
      <c r="K22" s="88">
        <f>($H$19-K19)/$H$19</f>
        <v>0.64151455042452155</v>
      </c>
      <c r="L22" s="88">
        <f>($H$19-L19)/$H$19</f>
        <v>0.29608163284821398</v>
      </c>
      <c r="M22" s="88">
        <f>($H$19-M19)/$H$19</f>
        <v>0.13856266647716189</v>
      </c>
    </row>
    <row r="23" spans="3:23" ht="40.5" customHeight="1" x14ac:dyDescent="0.25">
      <c r="C23" s="698"/>
      <c r="D23" s="694" t="s">
        <v>151</v>
      </c>
      <c r="E23" s="694"/>
      <c r="F23" s="83" t="s">
        <v>192</v>
      </c>
      <c r="G23" s="81" t="s">
        <v>187</v>
      </c>
      <c r="H23" s="88">
        <f>($H$20-H20)/H20</f>
        <v>0</v>
      </c>
      <c r="I23" s="88" t="e">
        <f>Hierarquização!#REF!</f>
        <v>#REF!</v>
      </c>
      <c r="J23" s="88" t="e">
        <f>Hierarquização!#REF!</f>
        <v>#REF!</v>
      </c>
      <c r="K23" s="88" t="e">
        <f>Hierarquização!#REF!</f>
        <v>#REF!</v>
      </c>
      <c r="L23" s="88" t="e">
        <f>Hierarquização!#REF!</f>
        <v>#REF!</v>
      </c>
      <c r="M23" s="88" t="e">
        <f>Hierarquização!#REF!</f>
        <v>#REF!</v>
      </c>
    </row>
    <row r="24" spans="3:23" x14ac:dyDescent="0.25">
      <c r="C24" s="698"/>
      <c r="D24" s="694" t="s">
        <v>152</v>
      </c>
      <c r="E24" s="694"/>
      <c r="F24" s="624" t="s">
        <v>166</v>
      </c>
      <c r="G24" s="81" t="s">
        <v>186</v>
      </c>
      <c r="H24" s="94">
        <f t="shared" ref="H24:M25" si="3">R31</f>
        <v>0.66959999999999997</v>
      </c>
      <c r="I24" s="94">
        <f t="shared" si="3"/>
        <v>0.43319999999999997</v>
      </c>
      <c r="J24" s="94">
        <f t="shared" si="3"/>
        <v>0.3362</v>
      </c>
      <c r="K24" s="94">
        <f t="shared" si="3"/>
        <v>0.33789999999999998</v>
      </c>
      <c r="L24" s="94">
        <f t="shared" si="3"/>
        <v>0.51570000000000005</v>
      </c>
      <c r="M24" s="94">
        <f t="shared" si="3"/>
        <v>0.57579999999999998</v>
      </c>
    </row>
    <row r="25" spans="3:23" x14ac:dyDescent="0.25">
      <c r="C25" s="698"/>
      <c r="D25" s="694" t="s">
        <v>153</v>
      </c>
      <c r="E25" s="694"/>
      <c r="F25" s="624"/>
      <c r="G25" s="81" t="s">
        <v>187</v>
      </c>
      <c r="H25" s="94">
        <f t="shared" si="3"/>
        <v>0.66959999999999997</v>
      </c>
      <c r="I25" s="94">
        <f t="shared" si="3"/>
        <v>0.42809999999999998</v>
      </c>
      <c r="J25" s="94">
        <f t="shared" si="3"/>
        <v>0.33110000000000001</v>
      </c>
      <c r="K25" s="94">
        <f t="shared" si="3"/>
        <v>0.33279999999999998</v>
      </c>
      <c r="L25" s="94">
        <f t="shared" si="3"/>
        <v>0.51570000000000005</v>
      </c>
      <c r="M25" s="94">
        <f t="shared" si="3"/>
        <v>0.57579999999999998</v>
      </c>
    </row>
    <row r="26" spans="3:23" x14ac:dyDescent="0.25">
      <c r="C26" s="698"/>
      <c r="D26" s="694" t="s">
        <v>193</v>
      </c>
      <c r="E26" s="694"/>
      <c r="F26" s="624" t="s">
        <v>198</v>
      </c>
      <c r="G26" s="81" t="s">
        <v>186</v>
      </c>
      <c r="H26" s="68">
        <f t="shared" ref="H26:M26" si="4">($H$19-H19)/1000</f>
        <v>0</v>
      </c>
      <c r="I26" s="68">
        <f t="shared" si="4"/>
        <v>28.86509029827069</v>
      </c>
      <c r="J26" s="68">
        <f t="shared" si="4"/>
        <v>32.616602298270685</v>
      </c>
      <c r="K26" s="68">
        <f t="shared" si="4"/>
        <v>32.470778298270687</v>
      </c>
      <c r="L26" s="68">
        <f t="shared" si="4"/>
        <v>14.986411535080974</v>
      </c>
      <c r="M26" s="68">
        <f t="shared" si="4"/>
        <v>7.0134615350809764</v>
      </c>
    </row>
    <row r="27" spans="3:23" x14ac:dyDescent="0.25">
      <c r="C27" s="698"/>
      <c r="D27" s="694" t="s">
        <v>194</v>
      </c>
      <c r="E27" s="694"/>
      <c r="F27" s="624"/>
      <c r="G27" s="81" t="s">
        <v>187</v>
      </c>
      <c r="H27" s="68">
        <f t="shared" ref="H27:M27" si="5">($H$20-H20)/1000</f>
        <v>0</v>
      </c>
      <c r="I27" s="68">
        <f t="shared" si="5"/>
        <v>25.946012173610224</v>
      </c>
      <c r="J27" s="68">
        <f t="shared" si="5"/>
        <v>34.338404173610222</v>
      </c>
      <c r="K27" s="68">
        <f t="shared" si="5"/>
        <v>34.192580173610224</v>
      </c>
      <c r="L27" s="68">
        <f>($H$20-L20)/1000</f>
        <v>16.21660617361022</v>
      </c>
      <c r="M27" s="68">
        <f t="shared" si="5"/>
        <v>8.2436561736102227</v>
      </c>
    </row>
    <row r="28" spans="3:23" x14ac:dyDescent="0.25">
      <c r="C28" s="698"/>
      <c r="D28" s="694" t="s">
        <v>197</v>
      </c>
      <c r="E28" s="694"/>
      <c r="F28" s="624" t="s">
        <v>199</v>
      </c>
      <c r="G28" s="81" t="s">
        <v>186</v>
      </c>
      <c r="H28" s="68">
        <f t="shared" ref="H28:M29" si="6">H26/H24</f>
        <v>0</v>
      </c>
      <c r="I28" s="68">
        <f>I26/I24</f>
        <v>66.632249072647028</v>
      </c>
      <c r="J28" s="68">
        <f t="shared" si="6"/>
        <v>97.015473819960391</v>
      </c>
      <c r="K28" s="68">
        <f t="shared" si="6"/>
        <v>96.095822131609026</v>
      </c>
      <c r="L28" s="68">
        <f>L26/L24</f>
        <v>29.060328747490736</v>
      </c>
      <c r="M28" s="68">
        <f t="shared" si="6"/>
        <v>12.180377796250394</v>
      </c>
    </row>
    <row r="29" spans="3:23" x14ac:dyDescent="0.25">
      <c r="C29" s="698"/>
      <c r="D29" s="694" t="s">
        <v>195</v>
      </c>
      <c r="E29" s="694" t="s">
        <v>196</v>
      </c>
      <c r="F29" s="696"/>
      <c r="G29" s="81" t="s">
        <v>187</v>
      </c>
      <c r="H29" s="68">
        <f t="shared" si="6"/>
        <v>0</v>
      </c>
      <c r="I29" s="68">
        <f>I27/I25</f>
        <v>60.607363171245566</v>
      </c>
      <c r="J29" s="68">
        <f t="shared" si="6"/>
        <v>103.71006998976208</v>
      </c>
      <c r="K29" s="68">
        <f>K27/K25</f>
        <v>102.7421279255115</v>
      </c>
      <c r="L29" s="68">
        <f>L27/L25</f>
        <v>31.445813794086131</v>
      </c>
      <c r="M29" s="68">
        <f t="shared" si="6"/>
        <v>14.316874216064994</v>
      </c>
    </row>
    <row r="30" spans="3:23" ht="15.75" thickBot="1" x14ac:dyDescent="0.3"/>
    <row r="31" spans="3:23" ht="15.75" thickBot="1" x14ac:dyDescent="0.3">
      <c r="O31" s="95">
        <v>0.66959999999999997</v>
      </c>
      <c r="P31" s="95">
        <v>0.66959999999999997</v>
      </c>
      <c r="R31" s="95">
        <v>0.66959999999999997</v>
      </c>
      <c r="S31" s="96">
        <v>0.43319999999999997</v>
      </c>
      <c r="T31" s="98">
        <v>0.3362</v>
      </c>
      <c r="U31" s="99">
        <v>0.33789999999999998</v>
      </c>
      <c r="V31" s="100">
        <v>0.51570000000000005</v>
      </c>
      <c r="W31" s="102">
        <v>0.57579999999999998</v>
      </c>
    </row>
    <row r="32" spans="3:23" ht="15.75" thickBot="1" x14ac:dyDescent="0.3">
      <c r="O32" s="96">
        <v>0.43319999999999997</v>
      </c>
      <c r="P32" s="97">
        <v>0.42809999999999998</v>
      </c>
      <c r="R32" s="95">
        <v>0.66959999999999997</v>
      </c>
      <c r="S32" s="97">
        <v>0.42809999999999998</v>
      </c>
      <c r="T32" s="98">
        <v>0.33110000000000001</v>
      </c>
      <c r="U32" s="99">
        <v>0.33279999999999998</v>
      </c>
      <c r="V32" s="101">
        <v>0.51570000000000005</v>
      </c>
      <c r="W32" s="103">
        <v>0.57579999999999998</v>
      </c>
    </row>
    <row r="33" spans="15:23" ht="15.75" thickBot="1" x14ac:dyDescent="0.3">
      <c r="O33" s="98">
        <v>0.3362</v>
      </c>
      <c r="P33" s="98">
        <v>0.33110000000000001</v>
      </c>
    </row>
    <row r="34" spans="15:23" ht="15.75" thickBot="1" x14ac:dyDescent="0.3">
      <c r="O34" s="99">
        <v>0.33789999999999998</v>
      </c>
      <c r="P34" s="99">
        <v>0.33279999999999998</v>
      </c>
    </row>
    <row r="35" spans="15:23" ht="15.75" thickBot="1" x14ac:dyDescent="0.3">
      <c r="O35" s="100">
        <v>0.51570000000000005</v>
      </c>
      <c r="P35" s="101">
        <v>0.51570000000000005</v>
      </c>
    </row>
    <row r="36" spans="15:23" ht="15.75" thickBot="1" x14ac:dyDescent="0.3">
      <c r="O36" s="102">
        <v>0.57579999999999998</v>
      </c>
      <c r="P36" s="103">
        <v>0.57579999999999998</v>
      </c>
    </row>
    <row r="38" spans="15:23" ht="15.75" thickBot="1" x14ac:dyDescent="0.3"/>
    <row r="39" spans="15:23" ht="15.75" thickBot="1" x14ac:dyDescent="0.3">
      <c r="O39" s="105">
        <v>1.39E-3</v>
      </c>
      <c r="R39" s="105">
        <v>1.39E-3</v>
      </c>
      <c r="S39" s="106">
        <v>8.5900000000000001E-5</v>
      </c>
      <c r="T39" s="106">
        <v>9.2800000000000006E-5</v>
      </c>
      <c r="U39" s="106">
        <v>9.8200000000000002E-5</v>
      </c>
      <c r="V39" s="106">
        <v>4.86E-4</v>
      </c>
      <c r="W39" s="106">
        <v>7.6400000000000003E-4</v>
      </c>
    </row>
    <row r="40" spans="15:23" ht="15.75" thickBot="1" x14ac:dyDescent="0.3">
      <c r="O40" s="106">
        <v>8.5900000000000001E-5</v>
      </c>
    </row>
    <row r="41" spans="15:23" ht="15.75" thickBot="1" x14ac:dyDescent="0.3">
      <c r="O41" s="106">
        <v>9.2800000000000006E-5</v>
      </c>
      <c r="S41" s="104">
        <f>(T39-S39)/T39</f>
        <v>7.4353448275862113E-2</v>
      </c>
    </row>
    <row r="42" spans="15:23" ht="15.75" thickBot="1" x14ac:dyDescent="0.3">
      <c r="O42" s="106">
        <v>9.8200000000000002E-5</v>
      </c>
    </row>
    <row r="43" spans="15:23" ht="15.75" thickBot="1" x14ac:dyDescent="0.3">
      <c r="O43" s="106">
        <v>4.86E-4</v>
      </c>
    </row>
    <row r="44" spans="15:23" ht="15.75" thickBot="1" x14ac:dyDescent="0.3">
      <c r="O44" s="106">
        <v>7.6400000000000003E-4</v>
      </c>
    </row>
    <row r="47" spans="15:23" x14ac:dyDescent="0.25">
      <c r="O47" s="107">
        <v>0.68</v>
      </c>
      <c r="P47" s="107">
        <v>0.68</v>
      </c>
      <c r="R47" s="107">
        <v>0.68</v>
      </c>
      <c r="S47" s="107">
        <v>0.43</v>
      </c>
      <c r="T47" s="107">
        <v>0.34</v>
      </c>
      <c r="U47" s="107">
        <v>0.34</v>
      </c>
      <c r="V47" s="107">
        <v>0.52</v>
      </c>
      <c r="W47" s="107">
        <v>0.57999999999999996</v>
      </c>
    </row>
    <row r="48" spans="15:23" x14ac:dyDescent="0.25">
      <c r="O48" s="107">
        <v>0.43</v>
      </c>
      <c r="P48" s="107">
        <v>0.43</v>
      </c>
      <c r="R48" s="107">
        <v>0.68</v>
      </c>
      <c r="S48" s="107">
        <v>0.43</v>
      </c>
      <c r="T48" s="107">
        <v>0.33</v>
      </c>
      <c r="U48" s="107">
        <v>0.33</v>
      </c>
      <c r="V48" s="107">
        <v>0.52</v>
      </c>
      <c r="W48" s="107">
        <v>0.57999999999999996</v>
      </c>
    </row>
    <row r="49" spans="15:23" x14ac:dyDescent="0.25">
      <c r="O49" s="107">
        <v>0.34</v>
      </c>
      <c r="P49" s="107">
        <v>0.33</v>
      </c>
    </row>
    <row r="50" spans="15:23" x14ac:dyDescent="0.25">
      <c r="O50" s="107">
        <v>0.34</v>
      </c>
      <c r="P50" s="107">
        <v>0.33</v>
      </c>
    </row>
    <row r="51" spans="15:23" x14ac:dyDescent="0.25">
      <c r="O51" s="107">
        <v>0.52</v>
      </c>
      <c r="P51" s="107">
        <v>0.52</v>
      </c>
    </row>
    <row r="52" spans="15:23" x14ac:dyDescent="0.25">
      <c r="O52" s="107">
        <v>0.57999999999999996</v>
      </c>
      <c r="P52" s="107">
        <v>0.57999999999999996</v>
      </c>
    </row>
    <row r="54" spans="15:23" ht="15.75" thickBot="1" x14ac:dyDescent="0.3"/>
    <row r="55" spans="15:23" ht="15.75" thickBot="1" x14ac:dyDescent="0.3">
      <c r="O55" s="108">
        <v>0</v>
      </c>
      <c r="P55" s="108">
        <v>0</v>
      </c>
      <c r="R55" s="108">
        <v>0</v>
      </c>
      <c r="S55" s="109">
        <v>0.35299999999999998</v>
      </c>
      <c r="T55" s="109">
        <v>0.498</v>
      </c>
      <c r="U55" s="109">
        <v>0.49530000000000002</v>
      </c>
      <c r="V55" s="109">
        <v>0.22989999999999999</v>
      </c>
      <c r="W55" s="109">
        <v>0.14000000000000001</v>
      </c>
    </row>
    <row r="56" spans="15:23" ht="15.75" thickBot="1" x14ac:dyDescent="0.3">
      <c r="O56" s="109">
        <v>0.35299999999999998</v>
      </c>
      <c r="P56" s="109">
        <v>0.56389999999999996</v>
      </c>
      <c r="R56" s="108">
        <v>0</v>
      </c>
      <c r="S56" s="109">
        <v>0.56389999999999996</v>
      </c>
      <c r="T56" s="109">
        <v>1.0225</v>
      </c>
      <c r="U56" s="109">
        <v>1.0119</v>
      </c>
      <c r="V56" s="109">
        <v>0.29849999999999999</v>
      </c>
      <c r="W56" s="109">
        <v>0.1628</v>
      </c>
    </row>
    <row r="57" spans="15:23" ht="15.75" thickBot="1" x14ac:dyDescent="0.3">
      <c r="O57" s="109">
        <v>0.498</v>
      </c>
      <c r="P57" s="109">
        <v>1.0225</v>
      </c>
    </row>
    <row r="58" spans="15:23" ht="15.75" thickBot="1" x14ac:dyDescent="0.3">
      <c r="O58" s="109">
        <v>0.49530000000000002</v>
      </c>
      <c r="P58" s="109">
        <v>1.0119</v>
      </c>
    </row>
    <row r="59" spans="15:23" ht="15.75" thickBot="1" x14ac:dyDescent="0.3">
      <c r="O59" s="109">
        <v>0.22989999999999999</v>
      </c>
      <c r="P59" s="109">
        <v>0.29849999999999999</v>
      </c>
    </row>
    <row r="60" spans="15:23" ht="15.75" thickBot="1" x14ac:dyDescent="0.3">
      <c r="O60" s="109">
        <v>0.14000000000000001</v>
      </c>
      <c r="P60" s="109">
        <v>0.1628</v>
      </c>
    </row>
  </sheetData>
  <mergeCells count="39">
    <mergeCell ref="C6:E6"/>
    <mergeCell ref="F6:G6"/>
    <mergeCell ref="C4:E5"/>
    <mergeCell ref="F4:G4"/>
    <mergeCell ref="J4:K4"/>
    <mergeCell ref="L4:M4"/>
    <mergeCell ref="F5:G5"/>
    <mergeCell ref="C10:C29"/>
    <mergeCell ref="D10:D13"/>
    <mergeCell ref="F10:G10"/>
    <mergeCell ref="F11:G11"/>
    <mergeCell ref="F12:G12"/>
    <mergeCell ref="C7:D8"/>
    <mergeCell ref="F7:G7"/>
    <mergeCell ref="F8:G8"/>
    <mergeCell ref="C9:D9"/>
    <mergeCell ref="F9:G9"/>
    <mergeCell ref="D22:E22"/>
    <mergeCell ref="F13:G13"/>
    <mergeCell ref="D14:D18"/>
    <mergeCell ref="F14:G14"/>
    <mergeCell ref="F15:G15"/>
    <mergeCell ref="F16:F17"/>
    <mergeCell ref="F18:G18"/>
    <mergeCell ref="D19:E19"/>
    <mergeCell ref="F19:F20"/>
    <mergeCell ref="D20:E20"/>
    <mergeCell ref="D21:E21"/>
    <mergeCell ref="F21:G21"/>
    <mergeCell ref="D28:E28"/>
    <mergeCell ref="F28:F29"/>
    <mergeCell ref="D29:E29"/>
    <mergeCell ref="D23:E23"/>
    <mergeCell ref="D24:E24"/>
    <mergeCell ref="F24:F25"/>
    <mergeCell ref="D25:E25"/>
    <mergeCell ref="D26:E26"/>
    <mergeCell ref="F26:F27"/>
    <mergeCell ref="D27:E27"/>
  </mergeCells>
  <conditionalFormatting sqref="H13:M13">
    <cfRule type="dataBar" priority="7">
      <dataBar>
        <cfvo type="min"/>
        <cfvo type="max"/>
        <color rgb="FF638EC6"/>
      </dataBar>
      <extLst>
        <ext xmlns:x14="http://schemas.microsoft.com/office/spreadsheetml/2009/9/main" uri="{B025F937-C7B1-47D3-B67F-A62EFF666E3E}">
          <x14:id>{994B46B5-C559-41F6-ADCD-DAE9AD11C24B}</x14:id>
        </ext>
      </extLst>
    </cfRule>
  </conditionalFormatting>
  <conditionalFormatting sqref="H21:M21">
    <cfRule type="dataBar" priority="1">
      <dataBar>
        <cfvo type="min"/>
        <cfvo type="max"/>
        <color rgb="FF63C384"/>
      </dataBar>
      <extLst>
        <ext xmlns:x14="http://schemas.microsoft.com/office/spreadsheetml/2009/9/main" uri="{B025F937-C7B1-47D3-B67F-A62EFF666E3E}">
          <x14:id>{1D284859-FAE0-41BE-8022-F8E1D56D13C8}</x14:id>
        </ext>
      </extLst>
    </cfRule>
  </conditionalFormatting>
  <conditionalFormatting sqref="H22:M23">
    <cfRule type="dataBar" priority="5">
      <dataBar>
        <cfvo type="min"/>
        <cfvo type="max"/>
        <color rgb="FF638EC6"/>
      </dataBar>
      <extLst>
        <ext xmlns:x14="http://schemas.microsoft.com/office/spreadsheetml/2009/9/main" uri="{B025F937-C7B1-47D3-B67F-A62EFF666E3E}">
          <x14:id>{4889D914-5CE2-47E2-B293-8335D9950E08}</x14:id>
        </ext>
      </extLst>
    </cfRule>
  </conditionalFormatting>
  <conditionalFormatting sqref="H24:M25">
    <cfRule type="colorScale" priority="4">
      <colorScale>
        <cfvo type="min"/>
        <cfvo type="percentile" val="50"/>
        <cfvo type="max"/>
        <color rgb="FFF8696B"/>
        <color rgb="FFFFEB84"/>
        <color rgb="FF63BE7B"/>
      </colorScale>
    </cfRule>
  </conditionalFormatting>
  <conditionalFormatting sqref="H24:M24">
    <cfRule type="colorScale" priority="3">
      <colorScale>
        <cfvo type="min"/>
        <cfvo type="percentile" val="50"/>
        <cfvo type="max"/>
        <color rgb="FF63BE7B"/>
        <color rgb="FFFFEB84"/>
        <color rgb="FFF8696B"/>
      </colorScale>
    </cfRule>
  </conditionalFormatting>
  <conditionalFormatting sqref="H25:M25">
    <cfRule type="colorScale" priority="2">
      <colorScale>
        <cfvo type="min"/>
        <cfvo type="percentile" val="50"/>
        <cfvo type="max"/>
        <color rgb="FF63BE7B"/>
        <color rgb="FFFFEB84"/>
        <color rgb="FFF8696B"/>
      </colorScale>
    </cfRule>
  </conditionalFormatting>
  <pageMargins left="0.511811024" right="0.511811024" top="0.78740157499999996" bottom="0.78740157499999996" header="0.31496062000000002" footer="0.31496062000000002"/>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994B46B5-C559-41F6-ADCD-DAE9AD11C24B}">
            <x14:dataBar minLength="0" maxLength="100" border="1" negativeBarBorderColorSameAsPositive="0">
              <x14:cfvo type="autoMin"/>
              <x14:cfvo type="autoMax"/>
              <x14:borderColor rgb="FF638EC6"/>
              <x14:negativeFillColor rgb="FFFF0000"/>
              <x14:negativeBorderColor rgb="FFFF0000"/>
              <x14:axisColor rgb="FF000000"/>
            </x14:dataBar>
          </x14:cfRule>
          <xm:sqref>H13:M13</xm:sqref>
        </x14:conditionalFormatting>
        <x14:conditionalFormatting xmlns:xm="http://schemas.microsoft.com/office/excel/2006/main">
          <x14:cfRule type="dataBar" id="{1D284859-FAE0-41BE-8022-F8E1D56D13C8}">
            <x14:dataBar minLength="0" maxLength="100" border="1" negativeBarBorderColorSameAsPositive="0">
              <x14:cfvo type="autoMin"/>
              <x14:cfvo type="autoMax"/>
              <x14:borderColor rgb="FF63C384"/>
              <x14:negativeFillColor rgb="FFFF0000"/>
              <x14:negativeBorderColor rgb="FFFF0000"/>
              <x14:axisColor rgb="FF000000"/>
            </x14:dataBar>
          </x14:cfRule>
          <xm:sqref>H21:M21</xm:sqref>
        </x14:conditionalFormatting>
        <x14:conditionalFormatting xmlns:xm="http://schemas.microsoft.com/office/excel/2006/main">
          <x14:cfRule type="dataBar" id="{4889D914-5CE2-47E2-B293-8335D9950E08}">
            <x14:dataBar minLength="0" maxLength="100" border="1" negativeBarBorderColorSameAsPositive="0">
              <x14:cfvo type="autoMin"/>
              <x14:cfvo type="autoMax"/>
              <x14:borderColor rgb="FF638EC6"/>
              <x14:negativeFillColor rgb="FFFF0000"/>
              <x14:negativeBorderColor rgb="FFFF0000"/>
              <x14:axisColor rgb="FF000000"/>
            </x14:dataBar>
          </x14:cfRule>
          <xm:sqref>H22:M23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4"/>
  <dimension ref="A1:AD16"/>
  <sheetViews>
    <sheetView workbookViewId="0">
      <selection activeCell="K14" sqref="K14"/>
    </sheetView>
  </sheetViews>
  <sheetFormatPr defaultRowHeight="15" x14ac:dyDescent="0.25"/>
  <cols>
    <col min="1" max="1" width="14" customWidth="1"/>
    <col min="2" max="2" width="13.140625" customWidth="1"/>
    <col min="3" max="3" width="12.28515625" customWidth="1"/>
    <col min="4" max="4" width="17.7109375" customWidth="1"/>
    <col min="7" max="7" width="16.5703125" customWidth="1"/>
    <col min="8" max="8" width="12.85546875" customWidth="1"/>
    <col min="9" max="9" width="9.28515625" customWidth="1"/>
    <col min="10" max="10" width="13.28515625" customWidth="1"/>
    <col min="11" max="11" width="13.42578125" customWidth="1"/>
    <col min="12" max="12" width="10" bestFit="1" customWidth="1"/>
    <col min="13" max="13" width="13.42578125" customWidth="1"/>
    <col min="14" max="14" width="14.42578125" customWidth="1"/>
  </cols>
  <sheetData>
    <row r="1" spans="1:30" ht="39" thickTop="1" x14ac:dyDescent="0.25">
      <c r="A1" s="701" t="s">
        <v>209</v>
      </c>
      <c r="B1" s="272" t="s">
        <v>210</v>
      </c>
      <c r="C1" s="272" t="s">
        <v>212</v>
      </c>
      <c r="D1" s="276"/>
    </row>
    <row r="2" spans="1:30" ht="15.75" thickBot="1" x14ac:dyDescent="0.3">
      <c r="A2" s="702"/>
      <c r="B2" s="284" t="s">
        <v>211</v>
      </c>
      <c r="C2" s="284" t="s">
        <v>213</v>
      </c>
      <c r="D2" s="276"/>
    </row>
    <row r="3" spans="1:30" ht="27" thickTop="1" thickBot="1" x14ac:dyDescent="0.3">
      <c r="A3" s="282" t="s">
        <v>214</v>
      </c>
      <c r="B3" s="283">
        <v>5</v>
      </c>
      <c r="C3" s="283">
        <f>B3*4*30/1000</f>
        <v>0.6</v>
      </c>
      <c r="D3" s="277"/>
    </row>
    <row r="4" spans="1:30" ht="25.5" x14ac:dyDescent="0.25">
      <c r="A4" s="278" t="s">
        <v>215</v>
      </c>
      <c r="B4" s="279">
        <v>20</v>
      </c>
      <c r="C4" s="279">
        <f>B4*4*30/1000</f>
        <v>2.4</v>
      </c>
      <c r="D4" s="277"/>
      <c r="J4" s="707" t="s">
        <v>283</v>
      </c>
      <c r="K4" s="266">
        <v>1</v>
      </c>
      <c r="L4" s="266">
        <v>2</v>
      </c>
      <c r="M4" s="266">
        <v>3</v>
      </c>
      <c r="N4" s="266">
        <v>4</v>
      </c>
      <c r="O4" s="266">
        <v>5</v>
      </c>
      <c r="P4" s="266">
        <v>6</v>
      </c>
      <c r="Q4" s="266">
        <v>7</v>
      </c>
      <c r="R4" s="266">
        <v>8</v>
      </c>
      <c r="S4" s="266">
        <v>9</v>
      </c>
      <c r="T4" s="266">
        <v>10</v>
      </c>
      <c r="U4" s="266">
        <v>11</v>
      </c>
      <c r="V4" s="266">
        <v>12</v>
      </c>
      <c r="W4" s="266">
        <v>13</v>
      </c>
      <c r="X4" s="266">
        <v>14</v>
      </c>
      <c r="Y4" s="266">
        <v>15</v>
      </c>
      <c r="Z4" s="266">
        <v>16</v>
      </c>
      <c r="AA4" s="266">
        <v>17</v>
      </c>
      <c r="AB4" s="266">
        <v>18</v>
      </c>
      <c r="AC4" s="266">
        <v>19</v>
      </c>
      <c r="AD4" s="267">
        <v>20</v>
      </c>
    </row>
    <row r="5" spans="1:30" ht="15.75" thickBot="1" x14ac:dyDescent="0.3">
      <c r="A5" s="278" t="s">
        <v>216</v>
      </c>
      <c r="B5" s="280">
        <f>5*6*3</f>
        <v>90</v>
      </c>
      <c r="C5" s="279">
        <f>B5*4*30/1000</f>
        <v>10.8</v>
      </c>
      <c r="D5" s="277"/>
      <c r="J5" s="708"/>
      <c r="K5" s="268">
        <f>(K10+L10)*1/100</f>
        <v>2.7694999999999999</v>
      </c>
      <c r="L5" s="268">
        <f>K5*1.06</f>
        <v>2.93567</v>
      </c>
      <c r="M5" s="268">
        <f t="shared" ref="M5:AD5" si="0">L5*1.06</f>
        <v>3.1118102000000003</v>
      </c>
      <c r="N5" s="268">
        <f t="shared" si="0"/>
        <v>3.2985188120000006</v>
      </c>
      <c r="O5" s="268">
        <f t="shared" si="0"/>
        <v>3.496429940720001</v>
      </c>
      <c r="P5" s="268">
        <f t="shared" si="0"/>
        <v>3.7062157371632014</v>
      </c>
      <c r="Q5" s="268">
        <f t="shared" si="0"/>
        <v>3.9285886813929936</v>
      </c>
      <c r="R5" s="268">
        <f t="shared" si="0"/>
        <v>4.1643040022765732</v>
      </c>
      <c r="S5" s="268">
        <f t="shared" si="0"/>
        <v>4.4141622424131679</v>
      </c>
      <c r="T5" s="268">
        <f t="shared" si="0"/>
        <v>4.6790119769579581</v>
      </c>
      <c r="U5" s="268">
        <f t="shared" si="0"/>
        <v>4.9597526955754363</v>
      </c>
      <c r="V5" s="268">
        <f t="shared" si="0"/>
        <v>5.2573378573099632</v>
      </c>
      <c r="W5" s="268">
        <f t="shared" si="0"/>
        <v>5.5727781287485616</v>
      </c>
      <c r="X5" s="268">
        <f t="shared" si="0"/>
        <v>5.9071448164734752</v>
      </c>
      <c r="Y5" s="268">
        <f t="shared" si="0"/>
        <v>6.2615735054618842</v>
      </c>
      <c r="Z5" s="268">
        <f t="shared" si="0"/>
        <v>6.6372679157895975</v>
      </c>
      <c r="AA5" s="268">
        <f t="shared" si="0"/>
        <v>7.0355039907369736</v>
      </c>
      <c r="AB5" s="268">
        <f t="shared" si="0"/>
        <v>7.4576342301811929</v>
      </c>
      <c r="AC5" s="268">
        <f t="shared" si="0"/>
        <v>7.9050922839920652</v>
      </c>
      <c r="AD5" s="269">
        <f t="shared" si="0"/>
        <v>8.3793978210315903</v>
      </c>
    </row>
    <row r="6" spans="1:30" ht="26.25" thickBot="1" x14ac:dyDescent="0.3">
      <c r="A6" s="278" t="s">
        <v>217</v>
      </c>
      <c r="B6" s="279">
        <v>10</v>
      </c>
      <c r="C6" s="279">
        <f>B6*4*30/1000</f>
        <v>1.2</v>
      </c>
      <c r="D6" s="277"/>
    </row>
    <row r="7" spans="1:30" ht="15.75" thickBot="1" x14ac:dyDescent="0.3">
      <c r="A7" s="278" t="s">
        <v>177</v>
      </c>
      <c r="B7" s="281">
        <f>SUM(B3:B6)</f>
        <v>125</v>
      </c>
      <c r="C7" s="279">
        <f>B7*4*30/1000</f>
        <v>15</v>
      </c>
      <c r="D7" s="276"/>
      <c r="K7" s="704" t="s">
        <v>282</v>
      </c>
      <c r="L7" s="705"/>
      <c r="M7" s="705"/>
      <c r="N7" s="706"/>
    </row>
    <row r="8" spans="1:30" ht="15.75" thickBot="1" x14ac:dyDescent="0.3">
      <c r="K8" s="258" t="s">
        <v>218</v>
      </c>
      <c r="L8" s="259" t="s">
        <v>219</v>
      </c>
      <c r="M8" s="259" t="s">
        <v>220</v>
      </c>
      <c r="N8" s="259" t="s">
        <v>221</v>
      </c>
    </row>
    <row r="9" spans="1:30" ht="26.25" thickBot="1" x14ac:dyDescent="0.3">
      <c r="G9" s="92"/>
      <c r="K9" s="260" t="s">
        <v>280</v>
      </c>
      <c r="L9" s="261" t="s">
        <v>222</v>
      </c>
      <c r="M9" s="261" t="s">
        <v>223</v>
      </c>
      <c r="N9" s="261" t="s">
        <v>284</v>
      </c>
    </row>
    <row r="10" spans="1:30" x14ac:dyDescent="0.25">
      <c r="G10" s="703" t="s">
        <v>281</v>
      </c>
      <c r="H10" s="703"/>
      <c r="J10" s="270" t="s">
        <v>224</v>
      </c>
      <c r="K10" s="262">
        <f>5139*0.05</f>
        <v>256.95</v>
      </c>
      <c r="L10" s="262">
        <f>H11/H12</f>
        <v>20</v>
      </c>
      <c r="M10" s="262">
        <f>(((K10+L10)*1/100)*(1.06^20-1)/(1.06-1))/20</f>
        <v>5.0938847419112303</v>
      </c>
      <c r="N10" s="263">
        <f>(SUM(K10:M10))*23/100</f>
        <v>64.870093490639576</v>
      </c>
      <c r="Q10" s="256"/>
    </row>
    <row r="11" spans="1:30" ht="15.75" thickBot="1" x14ac:dyDescent="0.3">
      <c r="G11" s="257" t="s">
        <v>278</v>
      </c>
      <c r="H11" s="257">
        <v>400</v>
      </c>
      <c r="J11" s="271" t="s">
        <v>225</v>
      </c>
      <c r="K11" s="264">
        <f>K10/12</f>
        <v>21.412499999999998</v>
      </c>
      <c r="L11" s="264">
        <f>L10/12</f>
        <v>1.6666666666666667</v>
      </c>
      <c r="M11" s="264">
        <f>M10/12</f>
        <v>0.42449039515926917</v>
      </c>
      <c r="N11" s="265">
        <f>N10/12</f>
        <v>5.4058411242199647</v>
      </c>
    </row>
    <row r="12" spans="1:30" x14ac:dyDescent="0.25">
      <c r="G12" s="257" t="s">
        <v>279</v>
      </c>
      <c r="H12" s="257">
        <v>20</v>
      </c>
    </row>
    <row r="15" spans="1:30" x14ac:dyDescent="0.25">
      <c r="K15" s="61"/>
    </row>
    <row r="16" spans="1:30" x14ac:dyDescent="0.25">
      <c r="K16" s="61"/>
      <c r="L16" s="256"/>
    </row>
  </sheetData>
  <mergeCells count="4">
    <mergeCell ref="A1:A2"/>
    <mergeCell ref="G10:H10"/>
    <mergeCell ref="K7:N7"/>
    <mergeCell ref="J4:J5"/>
  </mergeCell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5"/>
  <dimension ref="A1:AU40"/>
  <sheetViews>
    <sheetView showGridLines="0" zoomScaleNormal="100" workbookViewId="0">
      <selection activeCell="L40" sqref="L40"/>
    </sheetView>
  </sheetViews>
  <sheetFormatPr defaultRowHeight="15" x14ac:dyDescent="0.25"/>
  <cols>
    <col min="1" max="1" width="2.5703125" style="124" customWidth="1"/>
    <col min="2" max="2" width="2.85546875" style="124" bestFit="1" customWidth="1"/>
    <col min="3" max="3" width="20" style="124" customWidth="1"/>
    <col min="4" max="11" width="7.85546875" style="124" customWidth="1"/>
    <col min="12" max="12" width="7.140625" style="124" customWidth="1"/>
    <col min="13" max="20" width="10.85546875" style="124" customWidth="1"/>
    <col min="21" max="21" width="10.42578125" style="124" customWidth="1"/>
    <col min="22" max="29" width="9.140625" style="124"/>
    <col min="30" max="30" width="1.5703125" style="124" customWidth="1"/>
    <col min="31" max="38" width="9.140625" style="124"/>
    <col min="39" max="39" width="1.85546875" style="124" customWidth="1"/>
    <col min="40" max="16384" width="9.140625" style="124"/>
  </cols>
  <sheetData>
    <row r="1" spans="1:47" ht="51.75" customHeight="1" thickBot="1" x14ac:dyDescent="0.3"/>
    <row r="2" spans="1:47" ht="105.75" customHeight="1" thickBot="1" x14ac:dyDescent="0.3">
      <c r="C2" s="709" t="s">
        <v>894</v>
      </c>
      <c r="D2" s="710"/>
      <c r="E2" s="710"/>
      <c r="F2" s="710"/>
      <c r="G2" s="710"/>
      <c r="H2" s="710"/>
      <c r="I2" s="710"/>
      <c r="J2" s="710"/>
      <c r="K2" s="711"/>
    </row>
    <row r="3" spans="1:47" ht="18" customHeight="1" x14ac:dyDescent="0.25">
      <c r="C3" s="44"/>
      <c r="D3" s="44"/>
      <c r="E3" s="44"/>
      <c r="F3" s="44"/>
      <c r="G3" s="44"/>
      <c r="H3" s="44"/>
      <c r="I3" s="44"/>
      <c r="J3" s="44"/>
      <c r="K3" s="44"/>
    </row>
    <row r="4" spans="1:47" x14ac:dyDescent="0.25">
      <c r="B4" s="124" t="s">
        <v>897</v>
      </c>
      <c r="M4" s="124" t="s">
        <v>908</v>
      </c>
      <c r="V4" s="124" t="s">
        <v>909</v>
      </c>
      <c r="AE4" s="124" t="s">
        <v>910</v>
      </c>
      <c r="AN4" s="124" t="s">
        <v>911</v>
      </c>
    </row>
    <row r="5" spans="1:47" ht="29.25" customHeight="1" x14ac:dyDescent="0.25">
      <c r="A5" s="408"/>
      <c r="B5" s="712" t="str">
        <f>Hierarquização!C4</f>
        <v>ROTAS (n)</v>
      </c>
      <c r="C5" s="718" t="str">
        <f>Hierarquização!D4</f>
        <v>Sistema de Aquecimento</v>
      </c>
      <c r="D5" s="624" t="s">
        <v>261</v>
      </c>
      <c r="E5" s="624"/>
      <c r="F5" s="624" t="s">
        <v>262</v>
      </c>
      <c r="G5" s="624"/>
      <c r="H5" s="624" t="str">
        <f>Hierarquização!AH3</f>
        <v>CUSTO DO BANHO SEM GEE  / (R$/banho)</v>
      </c>
      <c r="I5" s="624"/>
      <c r="J5" s="624" t="str">
        <f>Hierarquização!AJ3</f>
        <v>CUSTO DO BANHO COM GEE / (R$/banho)</v>
      </c>
      <c r="K5" s="696"/>
      <c r="M5" s="661" t="s">
        <v>261</v>
      </c>
      <c r="N5" s="633"/>
      <c r="O5" s="633" t="s">
        <v>262</v>
      </c>
      <c r="P5" s="624"/>
      <c r="Q5" s="624" t="s">
        <v>275</v>
      </c>
      <c r="R5" s="624"/>
      <c r="S5" s="624" t="s">
        <v>276</v>
      </c>
      <c r="T5" s="696"/>
      <c r="V5" s="661" t="s">
        <v>261</v>
      </c>
      <c r="W5" s="633"/>
      <c r="X5" s="633" t="s">
        <v>262</v>
      </c>
      <c r="Y5" s="624"/>
      <c r="Z5" s="624" t="s">
        <v>275</v>
      </c>
      <c r="AA5" s="624"/>
      <c r="AB5" s="624" t="s">
        <v>276</v>
      </c>
      <c r="AC5" s="696"/>
      <c r="AE5" s="661" t="s">
        <v>261</v>
      </c>
      <c r="AF5" s="633"/>
      <c r="AG5" s="633" t="s">
        <v>262</v>
      </c>
      <c r="AH5" s="624"/>
      <c r="AI5" s="624" t="s">
        <v>275</v>
      </c>
      <c r="AJ5" s="624"/>
      <c r="AK5" s="624" t="s">
        <v>276</v>
      </c>
      <c r="AL5" s="696"/>
      <c r="AN5" s="661" t="s">
        <v>261</v>
      </c>
      <c r="AO5" s="633"/>
      <c r="AP5" s="633" t="s">
        <v>262</v>
      </c>
      <c r="AQ5" s="624"/>
      <c r="AR5" s="624" t="s">
        <v>275</v>
      </c>
      <c r="AS5" s="624"/>
      <c r="AT5" s="624" t="s">
        <v>276</v>
      </c>
      <c r="AU5" s="696"/>
    </row>
    <row r="6" spans="1:47" ht="21.75" customHeight="1" x14ac:dyDescent="0.25">
      <c r="A6" s="408"/>
      <c r="B6" s="713"/>
      <c r="C6" s="718"/>
      <c r="D6" s="407" t="str">
        <f>Hierarquização!V5</f>
        <v>C1</v>
      </c>
      <c r="E6" s="406" t="str">
        <f>Hierarquização!W5</f>
        <v>C2</v>
      </c>
      <c r="F6" s="407" t="str">
        <f>Hierarquização!AB5</f>
        <v>C1</v>
      </c>
      <c r="G6" s="406" t="str">
        <f>Hierarquização!AC5</f>
        <v>C2</v>
      </c>
      <c r="H6" s="407" t="str">
        <f>Hierarquização!AH5</f>
        <v>C1</v>
      </c>
      <c r="I6" s="406" t="str">
        <f>Hierarquização!AI5</f>
        <v>C2</v>
      </c>
      <c r="J6" s="407" t="str">
        <f>Hierarquização!AJ5</f>
        <v>C1</v>
      </c>
      <c r="K6" s="405" t="str">
        <f>Hierarquização!AK5</f>
        <v>C2</v>
      </c>
      <c r="M6" s="405" t="s">
        <v>186</v>
      </c>
      <c r="N6" s="406" t="s">
        <v>187</v>
      </c>
      <c r="O6" s="405" t="s">
        <v>186</v>
      </c>
      <c r="P6" s="406" t="s">
        <v>187</v>
      </c>
      <c r="Q6" s="407" t="s">
        <v>186</v>
      </c>
      <c r="R6" s="406" t="s">
        <v>187</v>
      </c>
      <c r="S6" s="407" t="s">
        <v>186</v>
      </c>
      <c r="T6" s="405" t="s">
        <v>187</v>
      </c>
      <c r="V6" s="405" t="s">
        <v>186</v>
      </c>
      <c r="W6" s="406" t="s">
        <v>187</v>
      </c>
      <c r="X6" s="405" t="s">
        <v>186</v>
      </c>
      <c r="Y6" s="406" t="s">
        <v>187</v>
      </c>
      <c r="Z6" s="407" t="s">
        <v>186</v>
      </c>
      <c r="AA6" s="406" t="s">
        <v>187</v>
      </c>
      <c r="AB6" s="407" t="s">
        <v>186</v>
      </c>
      <c r="AC6" s="405" t="s">
        <v>187</v>
      </c>
      <c r="AE6" s="405" t="s">
        <v>186</v>
      </c>
      <c r="AF6" s="406" t="s">
        <v>187</v>
      </c>
      <c r="AG6" s="405" t="s">
        <v>186</v>
      </c>
      <c r="AH6" s="406" t="s">
        <v>187</v>
      </c>
      <c r="AI6" s="407" t="s">
        <v>186</v>
      </c>
      <c r="AJ6" s="406" t="s">
        <v>187</v>
      </c>
      <c r="AK6" s="407" t="s">
        <v>186</v>
      </c>
      <c r="AL6" s="405" t="s">
        <v>187</v>
      </c>
      <c r="AN6" s="405" t="s">
        <v>186</v>
      </c>
      <c r="AO6" s="406" t="s">
        <v>187</v>
      </c>
      <c r="AP6" s="405" t="s">
        <v>186</v>
      </c>
      <c r="AQ6" s="406" t="s">
        <v>187</v>
      </c>
      <c r="AR6" s="407" t="s">
        <v>186</v>
      </c>
      <c r="AS6" s="406" t="s">
        <v>187</v>
      </c>
      <c r="AT6" s="407" t="s">
        <v>186</v>
      </c>
      <c r="AU6" s="405" t="s">
        <v>187</v>
      </c>
    </row>
    <row r="7" spans="1:47" x14ac:dyDescent="0.25">
      <c r="A7" s="408"/>
      <c r="B7" s="490">
        <f>Hierarquização!C6</f>
        <v>1</v>
      </c>
      <c r="C7" s="489" t="str">
        <f>Hierarquização!D6</f>
        <v>Resistência</v>
      </c>
      <c r="D7" s="480" t="s">
        <v>900</v>
      </c>
      <c r="E7" s="481" t="s">
        <v>847</v>
      </c>
      <c r="F7" s="403" t="s">
        <v>912</v>
      </c>
      <c r="G7" s="403" t="s">
        <v>848</v>
      </c>
      <c r="H7" s="480" t="s">
        <v>899</v>
      </c>
      <c r="I7" s="481" t="s">
        <v>849</v>
      </c>
      <c r="J7" s="403" t="s">
        <v>850</v>
      </c>
      <c r="K7" s="403" t="s">
        <v>850</v>
      </c>
      <c r="M7" s="528">
        <v>51.8</v>
      </c>
      <c r="N7" s="528">
        <v>51.8</v>
      </c>
      <c r="O7" s="529">
        <v>53.1</v>
      </c>
      <c r="P7" s="530">
        <v>53</v>
      </c>
      <c r="Q7" s="531">
        <v>0.6</v>
      </c>
      <c r="R7" s="531">
        <v>0.6</v>
      </c>
      <c r="S7" s="532">
        <v>0.61</v>
      </c>
      <c r="T7" s="531">
        <v>0.61</v>
      </c>
      <c r="U7" s="134"/>
      <c r="V7" s="528">
        <v>0.4</v>
      </c>
      <c r="W7" s="528">
        <v>0.4</v>
      </c>
      <c r="X7" s="529">
        <v>0.4</v>
      </c>
      <c r="Y7" s="530">
        <v>0.4</v>
      </c>
      <c r="Z7" s="531">
        <v>0.04</v>
      </c>
      <c r="AA7" s="531">
        <v>0.04</v>
      </c>
      <c r="AB7" s="532">
        <v>0.04</v>
      </c>
      <c r="AC7" s="531">
        <v>0.04</v>
      </c>
      <c r="AE7" s="528">
        <f>M7-2*V7</f>
        <v>51</v>
      </c>
      <c r="AF7" s="528">
        <f t="shared" ref="AF7:AF12" si="0">N7-2*W7</f>
        <v>51</v>
      </c>
      <c r="AG7" s="529">
        <f t="shared" ref="AG7:AG12" si="1">O7-2*X7</f>
        <v>52.300000000000004</v>
      </c>
      <c r="AH7" s="530">
        <f t="shared" ref="AH7:AH12" si="2">P7-2*Y7</f>
        <v>52.2</v>
      </c>
      <c r="AI7" s="531">
        <f t="shared" ref="AI7:AI12" si="3">Q7-2*Z7</f>
        <v>0.52</v>
      </c>
      <c r="AJ7" s="531">
        <f t="shared" ref="AJ7:AJ12" si="4">R7-2*AA7</f>
        <v>0.52</v>
      </c>
      <c r="AK7" s="532">
        <f t="shared" ref="AK7:AK12" si="5">S7-2*AB7</f>
        <v>0.53</v>
      </c>
      <c r="AL7" s="531">
        <f t="shared" ref="AL7:AL12" si="6">T7-2*AC7</f>
        <v>0.53</v>
      </c>
      <c r="AN7" s="528">
        <f>M7+2*V7</f>
        <v>52.599999999999994</v>
      </c>
      <c r="AO7" s="528">
        <f t="shared" ref="AO7:AO12" si="7">N7+2*W7</f>
        <v>52.599999999999994</v>
      </c>
      <c r="AP7" s="529">
        <f t="shared" ref="AP7:AP12" si="8">O7+2*X7</f>
        <v>53.9</v>
      </c>
      <c r="AQ7" s="530">
        <f t="shared" ref="AQ7:AQ12" si="9">P7+2*Y7</f>
        <v>53.8</v>
      </c>
      <c r="AR7" s="531">
        <f t="shared" ref="AR7:AR12" si="10">Q7+2*Z7</f>
        <v>0.67999999999999994</v>
      </c>
      <c r="AS7" s="531">
        <f t="shared" ref="AS7:AS12" si="11">R7+2*AA7</f>
        <v>0.67999999999999994</v>
      </c>
      <c r="AT7" s="532">
        <f t="shared" ref="AT7:AT12" si="12">S7+2*AB7</f>
        <v>0.69</v>
      </c>
      <c r="AU7" s="531">
        <f t="shared" ref="AU7:AU12" si="13">T7+2*AC7</f>
        <v>0.69</v>
      </c>
    </row>
    <row r="8" spans="1:47" x14ac:dyDescent="0.25">
      <c r="A8" s="408"/>
      <c r="B8" s="490">
        <f>Hierarquização!C7</f>
        <v>2</v>
      </c>
      <c r="C8" s="489" t="str">
        <f>Hierarquização!D7</f>
        <v>SAS Convencional</v>
      </c>
      <c r="D8" s="403" t="s">
        <v>851</v>
      </c>
      <c r="E8" s="403" t="s">
        <v>852</v>
      </c>
      <c r="F8" s="480" t="s">
        <v>853</v>
      </c>
      <c r="G8" s="481" t="s">
        <v>854</v>
      </c>
      <c r="H8" s="403" t="s">
        <v>855</v>
      </c>
      <c r="I8" s="403" t="s">
        <v>856</v>
      </c>
      <c r="J8" s="480" t="s">
        <v>855</v>
      </c>
      <c r="K8" s="488" t="s">
        <v>856</v>
      </c>
      <c r="M8" s="513">
        <v>27.7</v>
      </c>
      <c r="N8" s="513">
        <v>25.9</v>
      </c>
      <c r="O8" s="523">
        <v>27.8</v>
      </c>
      <c r="P8" s="520">
        <v>26</v>
      </c>
      <c r="Q8" s="516">
        <v>0.32</v>
      </c>
      <c r="R8" s="516">
        <v>0.3</v>
      </c>
      <c r="S8" s="526">
        <v>0.32</v>
      </c>
      <c r="T8" s="516">
        <v>0.3</v>
      </c>
      <c r="U8" s="134"/>
      <c r="V8" s="513">
        <v>0.4</v>
      </c>
      <c r="W8" s="513">
        <v>0.4</v>
      </c>
      <c r="X8" s="523">
        <v>0.4</v>
      </c>
      <c r="Y8" s="520">
        <v>0.4</v>
      </c>
      <c r="Z8" s="516">
        <v>0.04</v>
      </c>
      <c r="AA8" s="516">
        <v>0.04</v>
      </c>
      <c r="AB8" s="526">
        <v>0.04</v>
      </c>
      <c r="AC8" s="516">
        <v>0.04</v>
      </c>
      <c r="AE8" s="513">
        <f t="shared" ref="AE8:AE12" si="14">M8-2*V8</f>
        <v>26.9</v>
      </c>
      <c r="AF8" s="513">
        <f t="shared" si="0"/>
        <v>25.099999999999998</v>
      </c>
      <c r="AG8" s="523">
        <f t="shared" si="1"/>
        <v>27</v>
      </c>
      <c r="AH8" s="520">
        <f t="shared" si="2"/>
        <v>25.2</v>
      </c>
      <c r="AI8" s="516">
        <f t="shared" si="3"/>
        <v>0.24</v>
      </c>
      <c r="AJ8" s="516">
        <f t="shared" si="4"/>
        <v>0.21999999999999997</v>
      </c>
      <c r="AK8" s="526">
        <f t="shared" si="5"/>
        <v>0.24</v>
      </c>
      <c r="AL8" s="516">
        <f t="shared" si="6"/>
        <v>0.21999999999999997</v>
      </c>
      <c r="AN8" s="513">
        <f t="shared" ref="AN8:AN12" si="15">M8+2*V8</f>
        <v>28.5</v>
      </c>
      <c r="AO8" s="513">
        <f t="shared" si="7"/>
        <v>26.7</v>
      </c>
      <c r="AP8" s="523">
        <f t="shared" si="8"/>
        <v>28.6</v>
      </c>
      <c r="AQ8" s="520">
        <f t="shared" si="9"/>
        <v>26.8</v>
      </c>
      <c r="AR8" s="516">
        <f t="shared" si="10"/>
        <v>0.4</v>
      </c>
      <c r="AS8" s="516">
        <f t="shared" si="11"/>
        <v>0.38</v>
      </c>
      <c r="AT8" s="526">
        <f t="shared" si="12"/>
        <v>0.4</v>
      </c>
      <c r="AU8" s="516">
        <f t="shared" si="13"/>
        <v>0.38</v>
      </c>
    </row>
    <row r="9" spans="1:47" x14ac:dyDescent="0.25">
      <c r="A9" s="408"/>
      <c r="B9" s="715">
        <f>Hierarquização!C8</f>
        <v>3</v>
      </c>
      <c r="C9" s="476" t="str">
        <f>Hierarquização!D8</f>
        <v xml:space="preserve">a - ASBC de PVC </v>
      </c>
      <c r="D9" s="482" t="s">
        <v>857</v>
      </c>
      <c r="E9" s="483" t="s">
        <v>858</v>
      </c>
      <c r="F9" s="403" t="s">
        <v>859</v>
      </c>
      <c r="G9" s="403" t="s">
        <v>860</v>
      </c>
      <c r="H9" s="482" t="s">
        <v>861</v>
      </c>
      <c r="I9" s="483" t="s">
        <v>862</v>
      </c>
      <c r="J9" s="403" t="s">
        <v>861</v>
      </c>
      <c r="K9" s="403" t="s">
        <v>863</v>
      </c>
      <c r="M9" s="514">
        <v>19.100000000000001</v>
      </c>
      <c r="N9" s="514">
        <v>17.5</v>
      </c>
      <c r="O9" s="522">
        <v>19.2</v>
      </c>
      <c r="P9" s="519">
        <v>17.600000000000001</v>
      </c>
      <c r="Q9" s="515">
        <v>0.22</v>
      </c>
      <c r="R9" s="515">
        <v>0.2</v>
      </c>
      <c r="S9" s="525">
        <v>0.22</v>
      </c>
      <c r="T9" s="515">
        <v>0.2</v>
      </c>
      <c r="U9" s="134"/>
      <c r="V9" s="514">
        <v>0.3</v>
      </c>
      <c r="W9" s="514">
        <v>0.3</v>
      </c>
      <c r="X9" s="522">
        <v>0.3</v>
      </c>
      <c r="Y9" s="519">
        <v>0.3</v>
      </c>
      <c r="Z9" s="515">
        <v>0.04</v>
      </c>
      <c r="AA9" s="515">
        <v>0.04</v>
      </c>
      <c r="AB9" s="525">
        <v>0.04</v>
      </c>
      <c r="AC9" s="515">
        <v>0.04</v>
      </c>
      <c r="AE9" s="514">
        <f t="shared" si="14"/>
        <v>18.5</v>
      </c>
      <c r="AF9" s="514">
        <f t="shared" si="0"/>
        <v>16.899999999999999</v>
      </c>
      <c r="AG9" s="522">
        <f t="shared" si="1"/>
        <v>18.599999999999998</v>
      </c>
      <c r="AH9" s="519">
        <f t="shared" si="2"/>
        <v>17</v>
      </c>
      <c r="AI9" s="515">
        <f t="shared" si="3"/>
        <v>0.14000000000000001</v>
      </c>
      <c r="AJ9" s="515">
        <f t="shared" si="4"/>
        <v>0.12000000000000001</v>
      </c>
      <c r="AK9" s="525">
        <f t="shared" si="5"/>
        <v>0.14000000000000001</v>
      </c>
      <c r="AL9" s="515">
        <f t="shared" si="6"/>
        <v>0.12000000000000001</v>
      </c>
      <c r="AN9" s="514">
        <f t="shared" si="15"/>
        <v>19.700000000000003</v>
      </c>
      <c r="AO9" s="514">
        <f t="shared" si="7"/>
        <v>18.100000000000001</v>
      </c>
      <c r="AP9" s="522">
        <f t="shared" si="8"/>
        <v>19.8</v>
      </c>
      <c r="AQ9" s="519">
        <f t="shared" si="9"/>
        <v>18.200000000000003</v>
      </c>
      <c r="AR9" s="515">
        <f t="shared" si="10"/>
        <v>0.3</v>
      </c>
      <c r="AS9" s="515">
        <f t="shared" si="11"/>
        <v>0.28000000000000003</v>
      </c>
      <c r="AT9" s="525">
        <f t="shared" si="12"/>
        <v>0.3</v>
      </c>
      <c r="AU9" s="515">
        <f t="shared" si="13"/>
        <v>0.28000000000000003</v>
      </c>
    </row>
    <row r="10" spans="1:47" x14ac:dyDescent="0.25">
      <c r="A10" s="408"/>
      <c r="B10" s="716"/>
      <c r="C10" s="477" t="str">
        <f>Hierarquização!D9</f>
        <v>b - ASBC de PP</v>
      </c>
      <c r="D10" s="484" t="s">
        <v>864</v>
      </c>
      <c r="E10" s="485" t="s">
        <v>860</v>
      </c>
      <c r="F10" s="403" t="s">
        <v>864</v>
      </c>
      <c r="G10" s="403" t="s">
        <v>865</v>
      </c>
      <c r="H10" s="484" t="s">
        <v>866</v>
      </c>
      <c r="I10" s="485" t="s">
        <v>862</v>
      </c>
      <c r="J10" s="403" t="s">
        <v>866</v>
      </c>
      <c r="K10" s="403" t="s">
        <v>867</v>
      </c>
      <c r="M10" s="517">
        <v>19.5</v>
      </c>
      <c r="N10" s="517">
        <v>17.600000000000001</v>
      </c>
      <c r="O10" s="524">
        <v>19.5</v>
      </c>
      <c r="P10" s="521">
        <v>17.7</v>
      </c>
      <c r="Q10" s="518">
        <v>0.23</v>
      </c>
      <c r="R10" s="518">
        <v>0.2</v>
      </c>
      <c r="S10" s="527">
        <v>0.23</v>
      </c>
      <c r="T10" s="518">
        <v>0.21</v>
      </c>
      <c r="U10" s="134"/>
      <c r="V10" s="517">
        <v>0.3</v>
      </c>
      <c r="W10" s="517">
        <v>0.3</v>
      </c>
      <c r="X10" s="524">
        <v>0.3</v>
      </c>
      <c r="Y10" s="521">
        <v>0.3</v>
      </c>
      <c r="Z10" s="518">
        <v>0.04</v>
      </c>
      <c r="AA10" s="518">
        <v>0.04</v>
      </c>
      <c r="AB10" s="527">
        <v>0.04</v>
      </c>
      <c r="AC10" s="518">
        <v>0.04</v>
      </c>
      <c r="AE10" s="517">
        <f t="shared" si="14"/>
        <v>18.899999999999999</v>
      </c>
      <c r="AF10" s="517">
        <f t="shared" si="0"/>
        <v>17</v>
      </c>
      <c r="AG10" s="524">
        <f t="shared" si="1"/>
        <v>18.899999999999999</v>
      </c>
      <c r="AH10" s="521">
        <f t="shared" si="2"/>
        <v>17.099999999999998</v>
      </c>
      <c r="AI10" s="518">
        <f t="shared" si="3"/>
        <v>0.15000000000000002</v>
      </c>
      <c r="AJ10" s="518">
        <f t="shared" si="4"/>
        <v>0.12000000000000001</v>
      </c>
      <c r="AK10" s="527">
        <f t="shared" si="5"/>
        <v>0.15000000000000002</v>
      </c>
      <c r="AL10" s="518">
        <f t="shared" si="6"/>
        <v>0.13</v>
      </c>
      <c r="AN10" s="517">
        <f t="shared" si="15"/>
        <v>20.100000000000001</v>
      </c>
      <c r="AO10" s="517">
        <f t="shared" si="7"/>
        <v>18.200000000000003</v>
      </c>
      <c r="AP10" s="524">
        <f t="shared" si="8"/>
        <v>20.100000000000001</v>
      </c>
      <c r="AQ10" s="521">
        <f t="shared" si="9"/>
        <v>18.3</v>
      </c>
      <c r="AR10" s="518">
        <f t="shared" si="10"/>
        <v>0.31</v>
      </c>
      <c r="AS10" s="518">
        <f t="shared" si="11"/>
        <v>0.28000000000000003</v>
      </c>
      <c r="AT10" s="527">
        <f t="shared" si="12"/>
        <v>0.31</v>
      </c>
      <c r="AU10" s="518">
        <f t="shared" si="13"/>
        <v>0.28999999999999998</v>
      </c>
    </row>
    <row r="11" spans="1:47" x14ac:dyDescent="0.25">
      <c r="A11" s="408"/>
      <c r="B11" s="717">
        <f>Hierarquização!C10</f>
        <v>4</v>
      </c>
      <c r="C11" s="478" t="str">
        <f>Hierarquização!D10</f>
        <v xml:space="preserve">a - SHPS </v>
      </c>
      <c r="D11" s="482" t="s">
        <v>868</v>
      </c>
      <c r="E11" s="486" t="s">
        <v>868</v>
      </c>
      <c r="F11" s="482" t="s">
        <v>869</v>
      </c>
      <c r="G11" s="483" t="s">
        <v>869</v>
      </c>
      <c r="H11" s="486" t="s">
        <v>870</v>
      </c>
      <c r="I11" s="483" t="s">
        <v>870</v>
      </c>
      <c r="J11" s="482" t="s">
        <v>871</v>
      </c>
      <c r="K11" s="486" t="s">
        <v>871</v>
      </c>
      <c r="M11" s="513">
        <v>35.6</v>
      </c>
      <c r="N11" s="513">
        <v>35.6</v>
      </c>
      <c r="O11" s="523">
        <v>36</v>
      </c>
      <c r="P11" s="520">
        <v>36</v>
      </c>
      <c r="Q11" s="516">
        <v>0.41</v>
      </c>
      <c r="R11" s="516">
        <v>0.41</v>
      </c>
      <c r="S11" s="526">
        <v>0.42</v>
      </c>
      <c r="T11" s="516">
        <v>0.42</v>
      </c>
      <c r="U11" s="134"/>
      <c r="V11" s="513">
        <v>0.3</v>
      </c>
      <c r="W11" s="513">
        <v>0.3</v>
      </c>
      <c r="X11" s="523">
        <v>0.3</v>
      </c>
      <c r="Y11" s="520">
        <v>0.3</v>
      </c>
      <c r="Z11" s="516">
        <v>0.04</v>
      </c>
      <c r="AA11" s="516">
        <v>0.04</v>
      </c>
      <c r="AB11" s="526">
        <v>0.04</v>
      </c>
      <c r="AC11" s="516">
        <v>0.04</v>
      </c>
      <c r="AE11" s="513">
        <f t="shared" si="14"/>
        <v>35</v>
      </c>
      <c r="AF11" s="513">
        <f t="shared" si="0"/>
        <v>35</v>
      </c>
      <c r="AG11" s="523">
        <f t="shared" si="1"/>
        <v>35.4</v>
      </c>
      <c r="AH11" s="520">
        <f t="shared" si="2"/>
        <v>35.4</v>
      </c>
      <c r="AI11" s="516">
        <f t="shared" si="3"/>
        <v>0.32999999999999996</v>
      </c>
      <c r="AJ11" s="516">
        <f t="shared" si="4"/>
        <v>0.32999999999999996</v>
      </c>
      <c r="AK11" s="526">
        <f t="shared" si="5"/>
        <v>0.33999999999999997</v>
      </c>
      <c r="AL11" s="516">
        <f t="shared" si="6"/>
        <v>0.33999999999999997</v>
      </c>
      <c r="AN11" s="513">
        <f t="shared" si="15"/>
        <v>36.200000000000003</v>
      </c>
      <c r="AO11" s="513">
        <f t="shared" si="7"/>
        <v>36.200000000000003</v>
      </c>
      <c r="AP11" s="523">
        <f t="shared" si="8"/>
        <v>36.6</v>
      </c>
      <c r="AQ11" s="520">
        <f t="shared" si="9"/>
        <v>36.6</v>
      </c>
      <c r="AR11" s="516">
        <f t="shared" si="10"/>
        <v>0.49</v>
      </c>
      <c r="AS11" s="516">
        <f t="shared" si="11"/>
        <v>0.49</v>
      </c>
      <c r="AT11" s="526">
        <f t="shared" si="12"/>
        <v>0.5</v>
      </c>
      <c r="AU11" s="516">
        <f t="shared" si="13"/>
        <v>0.5</v>
      </c>
    </row>
    <row r="12" spans="1:47" x14ac:dyDescent="0.25">
      <c r="A12" s="408"/>
      <c r="B12" s="716"/>
      <c r="C12" s="479" t="str">
        <f>Hierarquização!D11</f>
        <v>b - ASHP</v>
      </c>
      <c r="D12" s="484" t="s">
        <v>872</v>
      </c>
      <c r="E12" s="487" t="s">
        <v>872</v>
      </c>
      <c r="F12" s="484" t="s">
        <v>873</v>
      </c>
      <c r="G12" s="485" t="s">
        <v>873</v>
      </c>
      <c r="H12" s="487" t="s">
        <v>874</v>
      </c>
      <c r="I12" s="485" t="s">
        <v>874</v>
      </c>
      <c r="J12" s="484" t="s">
        <v>875</v>
      </c>
      <c r="K12" s="487" t="s">
        <v>875</v>
      </c>
      <c r="M12" s="517">
        <v>43.6</v>
      </c>
      <c r="N12" s="517">
        <v>43.6</v>
      </c>
      <c r="O12" s="524">
        <v>44.2</v>
      </c>
      <c r="P12" s="521">
        <v>44.2</v>
      </c>
      <c r="Q12" s="518">
        <v>0.5</v>
      </c>
      <c r="R12" s="518">
        <v>0.5</v>
      </c>
      <c r="S12" s="527">
        <v>0.51</v>
      </c>
      <c r="T12" s="518">
        <v>0.51</v>
      </c>
      <c r="U12" s="134"/>
      <c r="V12" s="517">
        <v>0.3</v>
      </c>
      <c r="W12" s="517">
        <v>0.3</v>
      </c>
      <c r="X12" s="524">
        <v>0.3</v>
      </c>
      <c r="Y12" s="521">
        <v>0.3</v>
      </c>
      <c r="Z12" s="518">
        <v>0.04</v>
      </c>
      <c r="AA12" s="518">
        <v>0.04</v>
      </c>
      <c r="AB12" s="527">
        <v>0.04</v>
      </c>
      <c r="AC12" s="518">
        <v>0.04</v>
      </c>
      <c r="AE12" s="517">
        <f t="shared" si="14"/>
        <v>43</v>
      </c>
      <c r="AF12" s="517">
        <f t="shared" si="0"/>
        <v>43</v>
      </c>
      <c r="AG12" s="524">
        <f t="shared" si="1"/>
        <v>43.6</v>
      </c>
      <c r="AH12" s="521">
        <f t="shared" si="2"/>
        <v>43.6</v>
      </c>
      <c r="AI12" s="518">
        <f t="shared" si="3"/>
        <v>0.42</v>
      </c>
      <c r="AJ12" s="518">
        <f t="shared" si="4"/>
        <v>0.42</v>
      </c>
      <c r="AK12" s="527">
        <f t="shared" si="5"/>
        <v>0.43</v>
      </c>
      <c r="AL12" s="518">
        <f t="shared" si="6"/>
        <v>0.43</v>
      </c>
      <c r="AN12" s="517">
        <f t="shared" si="15"/>
        <v>44.2</v>
      </c>
      <c r="AO12" s="517">
        <f t="shared" si="7"/>
        <v>44.2</v>
      </c>
      <c r="AP12" s="524">
        <f t="shared" si="8"/>
        <v>44.800000000000004</v>
      </c>
      <c r="AQ12" s="521">
        <f t="shared" si="9"/>
        <v>44.800000000000004</v>
      </c>
      <c r="AR12" s="518">
        <f t="shared" si="10"/>
        <v>0.57999999999999996</v>
      </c>
      <c r="AS12" s="518">
        <f t="shared" si="11"/>
        <v>0.57999999999999996</v>
      </c>
      <c r="AT12" s="527">
        <f t="shared" si="12"/>
        <v>0.59</v>
      </c>
      <c r="AU12" s="518">
        <f t="shared" si="13"/>
        <v>0.59</v>
      </c>
    </row>
    <row r="13" spans="1:47" x14ac:dyDescent="0.25">
      <c r="B13" s="124" t="s">
        <v>907</v>
      </c>
    </row>
    <row r="15" spans="1:47" x14ac:dyDescent="0.25">
      <c r="B15" s="124" t="s">
        <v>898</v>
      </c>
      <c r="T15" s="511"/>
    </row>
    <row r="16" spans="1:47" ht="30" customHeight="1" x14ac:dyDescent="0.25">
      <c r="B16" s="712" t="str">
        <f>B5</f>
        <v>ROTAS (n)</v>
      </c>
      <c r="C16" s="714" t="str">
        <f>C5</f>
        <v>Sistema de Aquecimento</v>
      </c>
      <c r="D16" s="696" t="s">
        <v>261</v>
      </c>
      <c r="E16" s="661"/>
      <c r="F16" s="661"/>
      <c r="G16" s="633"/>
      <c r="H16" s="696" t="s">
        <v>262</v>
      </c>
      <c r="I16" s="661"/>
      <c r="J16" s="661"/>
      <c r="K16" s="633"/>
      <c r="L16" s="696" t="str">
        <f>H5</f>
        <v>CUSTO DO BANHO SEM GEE  / (R$/banho)</v>
      </c>
      <c r="M16" s="661"/>
      <c r="N16" s="661"/>
      <c r="O16" s="633"/>
      <c r="P16" s="696" t="str">
        <f>J5</f>
        <v>CUSTO DO BANHO COM GEE / (R$/banho)</v>
      </c>
      <c r="Q16" s="661"/>
      <c r="R16" s="661"/>
      <c r="S16" s="661"/>
      <c r="T16" s="511"/>
    </row>
    <row r="17" spans="2:21" ht="22.5" customHeight="1" x14ac:dyDescent="0.25">
      <c r="B17" s="713"/>
      <c r="C17" s="714"/>
      <c r="D17" s="407" t="s">
        <v>901</v>
      </c>
      <c r="E17" s="405" t="s">
        <v>903</v>
      </c>
      <c r="F17" s="405" t="s">
        <v>902</v>
      </c>
      <c r="G17" s="406" t="s">
        <v>904</v>
      </c>
      <c r="H17" s="407" t="s">
        <v>901</v>
      </c>
      <c r="I17" s="405" t="s">
        <v>903</v>
      </c>
      <c r="J17" s="405" t="s">
        <v>902</v>
      </c>
      <c r="K17" s="406" t="s">
        <v>904</v>
      </c>
      <c r="L17" s="407" t="s">
        <v>901</v>
      </c>
      <c r="M17" s="405" t="s">
        <v>903</v>
      </c>
      <c r="N17" s="405" t="s">
        <v>902</v>
      </c>
      <c r="O17" s="406" t="s">
        <v>904</v>
      </c>
      <c r="P17" s="407" t="s">
        <v>901</v>
      </c>
      <c r="Q17" s="405" t="s">
        <v>903</v>
      </c>
      <c r="R17" s="405" t="s">
        <v>902</v>
      </c>
      <c r="S17" s="405" t="s">
        <v>904</v>
      </c>
      <c r="T17" s="511"/>
    </row>
    <row r="18" spans="2:21" ht="15.75" customHeight="1" x14ac:dyDescent="0.25">
      <c r="B18" s="490">
        <f>B7</f>
        <v>1</v>
      </c>
      <c r="C18" s="65" t="str">
        <f>C7</f>
        <v>Resistência</v>
      </c>
      <c r="D18" s="501">
        <f>AE7</f>
        <v>51</v>
      </c>
      <c r="E18" s="497">
        <f>AN7</f>
        <v>52.599999999999994</v>
      </c>
      <c r="F18" s="506">
        <f>AF7</f>
        <v>51</v>
      </c>
      <c r="G18" s="498">
        <f>AO7</f>
        <v>52.599999999999994</v>
      </c>
      <c r="H18" s="506">
        <f>AG7</f>
        <v>52.300000000000004</v>
      </c>
      <c r="I18" s="497">
        <f>AP7</f>
        <v>53.9</v>
      </c>
      <c r="J18" s="506">
        <f>AH7</f>
        <v>52.2</v>
      </c>
      <c r="K18" s="497">
        <f>AQ7</f>
        <v>53.8</v>
      </c>
      <c r="L18" s="508">
        <f>AI7</f>
        <v>0.52</v>
      </c>
      <c r="M18" s="499">
        <f>AR7</f>
        <v>0.67999999999999994</v>
      </c>
      <c r="N18" s="510">
        <f>AJ7</f>
        <v>0.52</v>
      </c>
      <c r="O18" s="499">
        <f>AS7</f>
        <v>0.67999999999999994</v>
      </c>
      <c r="P18" s="508">
        <f>AK7</f>
        <v>0.53</v>
      </c>
      <c r="Q18" s="499">
        <f>AT7</f>
        <v>0.69</v>
      </c>
      <c r="R18" s="510">
        <f>AL7</f>
        <v>0.53</v>
      </c>
      <c r="S18" s="499">
        <f>AU7</f>
        <v>0.69</v>
      </c>
      <c r="T18" s="511"/>
    </row>
    <row r="19" spans="2:21" x14ac:dyDescent="0.25">
      <c r="B19" s="490">
        <f>B8</f>
        <v>2</v>
      </c>
      <c r="C19" s="65" t="str">
        <f>C8</f>
        <v>SAS Convencional</v>
      </c>
      <c r="D19" s="533">
        <f t="shared" ref="D19:D23" si="16">AE8</f>
        <v>26.9</v>
      </c>
      <c r="E19" s="511">
        <f t="shared" ref="E19:E23" si="17">AN8</f>
        <v>28.5</v>
      </c>
      <c r="F19" s="534">
        <f t="shared" ref="F19:F23" si="18">AF8</f>
        <v>25.099999999999998</v>
      </c>
      <c r="G19" s="511">
        <f t="shared" ref="G19:G23" si="19">AO8</f>
        <v>26.7</v>
      </c>
      <c r="H19" s="533">
        <f t="shared" ref="H19:H23" si="20">AG8</f>
        <v>27</v>
      </c>
      <c r="I19" s="511">
        <f t="shared" ref="I19:I23" si="21">AP8</f>
        <v>28.6</v>
      </c>
      <c r="J19" s="534">
        <f t="shared" ref="J19:J23" si="22">AH8</f>
        <v>25.2</v>
      </c>
      <c r="K19" s="511">
        <f t="shared" ref="K19:K23" si="23">AQ8</f>
        <v>26.8</v>
      </c>
      <c r="L19" s="535">
        <f t="shared" ref="L19:L23" si="24">AI8</f>
        <v>0.24</v>
      </c>
      <c r="M19" s="551">
        <f t="shared" ref="M19:M23" si="25">AR8</f>
        <v>0.4</v>
      </c>
      <c r="N19" s="536">
        <f t="shared" ref="N19:N23" si="26">AJ8</f>
        <v>0.21999999999999997</v>
      </c>
      <c r="O19" s="552">
        <f t="shared" ref="O19:O23" si="27">AS8</f>
        <v>0.38</v>
      </c>
      <c r="P19" s="535">
        <f t="shared" ref="P19:P23" si="28">AK8</f>
        <v>0.24</v>
      </c>
      <c r="Q19" s="551">
        <f t="shared" ref="Q19:Q23" si="29">AT8</f>
        <v>0.4</v>
      </c>
      <c r="R19" s="536">
        <f t="shared" ref="R19:R23" si="30">AL8</f>
        <v>0.21999999999999997</v>
      </c>
      <c r="S19" s="551">
        <f t="shared" ref="S19:S23" si="31">AU8</f>
        <v>0.38</v>
      </c>
      <c r="T19" s="511"/>
    </row>
    <row r="20" spans="2:21" ht="15" customHeight="1" x14ac:dyDescent="0.25">
      <c r="B20" s="285">
        <f t="shared" ref="B20:C20" si="32">B9</f>
        <v>3</v>
      </c>
      <c r="C20" s="491" t="str">
        <f t="shared" si="32"/>
        <v xml:space="preserve">a - ASBC de PVC </v>
      </c>
      <c r="D20" s="537">
        <f t="shared" si="16"/>
        <v>18.5</v>
      </c>
      <c r="E20" s="538">
        <f t="shared" si="17"/>
        <v>19.700000000000003</v>
      </c>
      <c r="F20" s="539">
        <f t="shared" si="18"/>
        <v>16.899999999999999</v>
      </c>
      <c r="G20" s="540">
        <f t="shared" si="19"/>
        <v>18.100000000000001</v>
      </c>
      <c r="H20" s="537">
        <f t="shared" si="20"/>
        <v>18.599999999999998</v>
      </c>
      <c r="I20" s="538">
        <f t="shared" si="21"/>
        <v>19.8</v>
      </c>
      <c r="J20" s="539">
        <f t="shared" si="22"/>
        <v>17</v>
      </c>
      <c r="K20" s="540">
        <f t="shared" si="23"/>
        <v>18.200000000000003</v>
      </c>
      <c r="L20" s="541">
        <f t="shared" si="24"/>
        <v>0.14000000000000001</v>
      </c>
      <c r="M20" s="542">
        <f t="shared" si="25"/>
        <v>0.3</v>
      </c>
      <c r="N20" s="543">
        <f t="shared" si="26"/>
        <v>0.12000000000000001</v>
      </c>
      <c r="O20" s="542">
        <f t="shared" si="27"/>
        <v>0.28000000000000003</v>
      </c>
      <c r="P20" s="541">
        <f t="shared" si="28"/>
        <v>0.14000000000000001</v>
      </c>
      <c r="Q20" s="542">
        <f t="shared" si="29"/>
        <v>0.3</v>
      </c>
      <c r="R20" s="543">
        <f t="shared" si="30"/>
        <v>0.12000000000000001</v>
      </c>
      <c r="S20" s="542">
        <f t="shared" si="31"/>
        <v>0.28000000000000003</v>
      </c>
      <c r="T20" s="511"/>
    </row>
    <row r="21" spans="2:21" x14ac:dyDescent="0.25">
      <c r="B21" s="490">
        <v>3</v>
      </c>
      <c r="C21" s="492" t="str">
        <f t="shared" ref="C21" si="33">C10</f>
        <v>b - ASBC de PP</v>
      </c>
      <c r="D21" s="544">
        <f t="shared" si="16"/>
        <v>18.899999999999999</v>
      </c>
      <c r="E21" s="545">
        <f t="shared" si="17"/>
        <v>20.100000000000001</v>
      </c>
      <c r="F21" s="547">
        <f t="shared" si="18"/>
        <v>17</v>
      </c>
      <c r="G21" s="546">
        <f t="shared" si="19"/>
        <v>18.200000000000003</v>
      </c>
      <c r="H21" s="544">
        <f t="shared" si="20"/>
        <v>18.899999999999999</v>
      </c>
      <c r="I21" s="545">
        <f t="shared" si="21"/>
        <v>20.100000000000001</v>
      </c>
      <c r="J21" s="547">
        <f t="shared" si="22"/>
        <v>17.099999999999998</v>
      </c>
      <c r="K21" s="546">
        <f t="shared" si="23"/>
        <v>18.3</v>
      </c>
      <c r="L21" s="541">
        <f t="shared" si="24"/>
        <v>0.15000000000000002</v>
      </c>
      <c r="M21" s="542">
        <f t="shared" si="25"/>
        <v>0.31</v>
      </c>
      <c r="N21" s="543">
        <f t="shared" si="26"/>
        <v>0.12000000000000001</v>
      </c>
      <c r="O21" s="542">
        <f t="shared" si="27"/>
        <v>0.28000000000000003</v>
      </c>
      <c r="P21" s="541">
        <f t="shared" si="28"/>
        <v>0.15000000000000002</v>
      </c>
      <c r="Q21" s="542">
        <f t="shared" si="29"/>
        <v>0.31</v>
      </c>
      <c r="R21" s="543">
        <f t="shared" si="30"/>
        <v>0.13</v>
      </c>
      <c r="S21" s="542">
        <f t="shared" si="31"/>
        <v>0.28999999999999998</v>
      </c>
      <c r="T21" s="511"/>
    </row>
    <row r="22" spans="2:21" ht="15" customHeight="1" x14ac:dyDescent="0.25">
      <c r="B22" s="45">
        <f t="shared" ref="B22:C22" si="34">B11</f>
        <v>4</v>
      </c>
      <c r="C22" s="493" t="str">
        <f t="shared" si="34"/>
        <v xml:space="preserve">a - SHPS </v>
      </c>
      <c r="D22" s="512">
        <f t="shared" si="16"/>
        <v>35</v>
      </c>
      <c r="E22" s="548">
        <f t="shared" si="17"/>
        <v>36.200000000000003</v>
      </c>
      <c r="F22" s="511">
        <f t="shared" si="18"/>
        <v>35</v>
      </c>
      <c r="G22" s="549">
        <f t="shared" si="19"/>
        <v>36.200000000000003</v>
      </c>
      <c r="H22" s="511">
        <f t="shared" si="20"/>
        <v>35.4</v>
      </c>
      <c r="I22" s="548">
        <f t="shared" si="21"/>
        <v>36.6</v>
      </c>
      <c r="J22" s="511">
        <f t="shared" si="22"/>
        <v>35.4</v>
      </c>
      <c r="K22" s="548">
        <f t="shared" si="23"/>
        <v>36.6</v>
      </c>
      <c r="L22" s="553">
        <f t="shared" si="24"/>
        <v>0.32999999999999996</v>
      </c>
      <c r="M22" s="550">
        <f t="shared" si="25"/>
        <v>0.49</v>
      </c>
      <c r="N22" s="550">
        <f t="shared" si="26"/>
        <v>0.32999999999999996</v>
      </c>
      <c r="O22" s="550">
        <f t="shared" si="27"/>
        <v>0.49</v>
      </c>
      <c r="P22" s="553">
        <f t="shared" si="28"/>
        <v>0.33999999999999997</v>
      </c>
      <c r="Q22" s="550">
        <f t="shared" si="29"/>
        <v>0.5</v>
      </c>
      <c r="R22" s="550">
        <f t="shared" si="30"/>
        <v>0.33999999999999997</v>
      </c>
      <c r="S22" s="550">
        <f t="shared" si="31"/>
        <v>0.5</v>
      </c>
      <c r="T22" s="511"/>
    </row>
    <row r="23" spans="2:21" x14ac:dyDescent="0.25">
      <c r="B23" s="490">
        <v>4</v>
      </c>
      <c r="C23" s="494" t="str">
        <f t="shared" ref="C23" si="35">C12</f>
        <v>b - ASHP</v>
      </c>
      <c r="D23" s="502">
        <f t="shared" si="16"/>
        <v>43</v>
      </c>
      <c r="E23" s="500">
        <f t="shared" si="17"/>
        <v>44.2</v>
      </c>
      <c r="F23" s="503">
        <f t="shared" si="18"/>
        <v>43</v>
      </c>
      <c r="G23" s="507">
        <f t="shared" si="19"/>
        <v>44.2</v>
      </c>
      <c r="H23" s="502">
        <f t="shared" si="20"/>
        <v>43.6</v>
      </c>
      <c r="I23" s="500">
        <f t="shared" si="21"/>
        <v>44.800000000000004</v>
      </c>
      <c r="J23" s="503">
        <f t="shared" si="22"/>
        <v>43.6</v>
      </c>
      <c r="K23" s="507">
        <f t="shared" si="23"/>
        <v>44.800000000000004</v>
      </c>
      <c r="L23" s="504">
        <f t="shared" si="24"/>
        <v>0.42</v>
      </c>
      <c r="M23" s="509">
        <f t="shared" si="25"/>
        <v>0.57999999999999996</v>
      </c>
      <c r="N23" s="505">
        <f t="shared" si="26"/>
        <v>0.42</v>
      </c>
      <c r="O23" s="509">
        <f t="shared" si="27"/>
        <v>0.57999999999999996</v>
      </c>
      <c r="P23" s="504">
        <f t="shared" si="28"/>
        <v>0.43</v>
      </c>
      <c r="Q23" s="509">
        <f t="shared" si="29"/>
        <v>0.59</v>
      </c>
      <c r="R23" s="505">
        <f t="shared" si="30"/>
        <v>0.43</v>
      </c>
      <c r="S23" s="509">
        <f t="shared" si="31"/>
        <v>0.59</v>
      </c>
      <c r="T23" s="511"/>
    </row>
    <row r="24" spans="2:21" x14ac:dyDescent="0.25">
      <c r="C24" s="558"/>
      <c r="D24" s="558"/>
      <c r="E24" s="558"/>
      <c r="F24" s="558"/>
      <c r="G24" s="558"/>
      <c r="H24" s="558"/>
      <c r="I24" s="558"/>
      <c r="J24" s="558"/>
      <c r="K24" s="558"/>
      <c r="T24" s="511"/>
    </row>
    <row r="25" spans="2:21" ht="16.5" customHeight="1" x14ac:dyDescent="0.25">
      <c r="C25" s="719" t="s">
        <v>158</v>
      </c>
      <c r="D25" s="724" t="s">
        <v>906</v>
      </c>
      <c r="E25" s="725"/>
      <c r="F25" s="725"/>
      <c r="G25" s="725"/>
      <c r="H25" s="725"/>
      <c r="I25" s="725"/>
      <c r="J25" s="725"/>
      <c r="K25" s="725"/>
      <c r="L25" s="408"/>
      <c r="M25" s="729" t="s">
        <v>906</v>
      </c>
      <c r="N25" s="730"/>
      <c r="O25" s="730"/>
      <c r="P25" s="731"/>
      <c r="Q25" s="408"/>
      <c r="R25" s="729" t="s">
        <v>913</v>
      </c>
      <c r="S25" s="730"/>
      <c r="T25" s="730"/>
      <c r="U25" s="731"/>
    </row>
    <row r="26" spans="2:21" ht="18.75" customHeight="1" x14ac:dyDescent="0.25">
      <c r="C26" s="719"/>
      <c r="D26" s="721" t="s">
        <v>228</v>
      </c>
      <c r="E26" s="722"/>
      <c r="F26" s="723" t="s">
        <v>229</v>
      </c>
      <c r="G26" s="723"/>
      <c r="H26" s="721" t="s">
        <v>265</v>
      </c>
      <c r="I26" s="722"/>
      <c r="J26" s="723" t="s">
        <v>266</v>
      </c>
      <c r="K26" s="723"/>
      <c r="L26" s="408"/>
      <c r="M26" s="726" t="s">
        <v>228</v>
      </c>
      <c r="N26" s="727" t="s">
        <v>229</v>
      </c>
      <c r="O26" s="727" t="s">
        <v>265</v>
      </c>
      <c r="P26" s="728" t="s">
        <v>266</v>
      </c>
      <c r="Q26" s="586"/>
      <c r="R26" s="726" t="s">
        <v>228</v>
      </c>
      <c r="S26" s="727" t="s">
        <v>229</v>
      </c>
      <c r="T26" s="727" t="s">
        <v>265</v>
      </c>
      <c r="U26" s="728" t="s">
        <v>266</v>
      </c>
    </row>
    <row r="27" spans="2:21" x14ac:dyDescent="0.25">
      <c r="C27" s="720"/>
      <c r="D27" s="495" t="s">
        <v>901</v>
      </c>
      <c r="E27" s="404" t="s">
        <v>903</v>
      </c>
      <c r="F27" s="407" t="s">
        <v>902</v>
      </c>
      <c r="G27" s="496" t="s">
        <v>904</v>
      </c>
      <c r="H27" s="407" t="s">
        <v>901</v>
      </c>
      <c r="I27" s="404" t="s">
        <v>903</v>
      </c>
      <c r="J27" s="407" t="s">
        <v>902</v>
      </c>
      <c r="K27" s="404" t="s">
        <v>904</v>
      </c>
      <c r="L27" s="408"/>
      <c r="M27" s="726"/>
      <c r="N27" s="727"/>
      <c r="O27" s="727"/>
      <c r="P27" s="728"/>
      <c r="Q27" s="408"/>
      <c r="R27" s="726"/>
      <c r="S27" s="727"/>
      <c r="T27" s="727"/>
      <c r="U27" s="728"/>
    </row>
    <row r="28" spans="2:21" x14ac:dyDescent="0.25">
      <c r="C28" s="554" t="s">
        <v>167</v>
      </c>
      <c r="D28" s="555">
        <v>0</v>
      </c>
      <c r="E28" s="578">
        <f>R28*4</f>
        <v>9.5407045213995048</v>
      </c>
      <c r="F28" s="556">
        <v>0</v>
      </c>
      <c r="G28" s="579">
        <f>S28*4</f>
        <v>9.5407045213995048</v>
      </c>
      <c r="H28" s="557">
        <v>0</v>
      </c>
      <c r="I28" s="578">
        <f>T28*4+1</f>
        <v>10.079269828096795</v>
      </c>
      <c r="J28" s="556">
        <v>0</v>
      </c>
      <c r="K28" s="579">
        <f>U28*4+1</f>
        <v>10.113563545745819</v>
      </c>
      <c r="L28" s="408"/>
      <c r="M28" s="587">
        <v>0</v>
      </c>
      <c r="N28" s="580">
        <v>0</v>
      </c>
      <c r="O28" s="580">
        <v>0</v>
      </c>
      <c r="P28" s="585">
        <v>0</v>
      </c>
      <c r="Q28" s="408"/>
      <c r="R28" s="588">
        <f>4*V7^2/M7^2*100^2</f>
        <v>2.3851761303498762</v>
      </c>
      <c r="S28" s="589">
        <f t="shared" ref="S28:U28" si="36">4*W7^2/N7^2*100^2</f>
        <v>2.3851761303498762</v>
      </c>
      <c r="T28" s="589">
        <f t="shared" si="36"/>
        <v>2.2698174570241987</v>
      </c>
      <c r="U28" s="590">
        <f t="shared" si="36"/>
        <v>2.2783908864364548</v>
      </c>
    </row>
    <row r="29" spans="2:21" x14ac:dyDescent="0.25">
      <c r="C29" s="559" t="s">
        <v>168</v>
      </c>
      <c r="D29" s="562">
        <f>M29-2*R29</f>
        <v>31</v>
      </c>
      <c r="E29" s="563">
        <f>M29+2*R29</f>
        <v>63</v>
      </c>
      <c r="F29" s="564">
        <v>34</v>
      </c>
      <c r="G29" s="563">
        <f>F29+2*2*8</f>
        <v>66</v>
      </c>
      <c r="H29" s="562">
        <v>32</v>
      </c>
      <c r="I29" s="563">
        <f>H29+2*2*8</f>
        <v>64</v>
      </c>
      <c r="J29" s="564">
        <v>37</v>
      </c>
      <c r="K29" s="565">
        <f t="shared" ref="K29:K31" si="37">J29+2*2*7</f>
        <v>65</v>
      </c>
      <c r="L29" s="408"/>
      <c r="M29" s="587">
        <v>47</v>
      </c>
      <c r="N29" s="580">
        <v>50</v>
      </c>
      <c r="O29" s="580">
        <v>48</v>
      </c>
      <c r="P29" s="585">
        <v>51</v>
      </c>
      <c r="Q29" s="408"/>
      <c r="R29" s="587">
        <v>8</v>
      </c>
      <c r="S29" s="580">
        <v>8</v>
      </c>
      <c r="T29" s="580">
        <v>7</v>
      </c>
      <c r="U29" s="585">
        <v>7</v>
      </c>
    </row>
    <row r="30" spans="2:21" x14ac:dyDescent="0.25">
      <c r="C30" s="559" t="s">
        <v>169</v>
      </c>
      <c r="D30" s="566">
        <f t="shared" ref="D30:D32" si="38">M30-2*R30</f>
        <v>49</v>
      </c>
      <c r="E30" s="567">
        <f t="shared" ref="E30:E33" si="39">M30+2*R30</f>
        <v>77</v>
      </c>
      <c r="F30" s="566">
        <v>52</v>
      </c>
      <c r="G30" s="567">
        <f t="shared" ref="G30:G31" si="40">F30+2*2*7</f>
        <v>80</v>
      </c>
      <c r="H30" s="566">
        <v>50</v>
      </c>
      <c r="I30" s="567">
        <f t="shared" ref="I30:I31" si="41">H30+2*2*7</f>
        <v>78</v>
      </c>
      <c r="J30" s="566">
        <v>53</v>
      </c>
      <c r="K30" s="574">
        <f t="shared" si="37"/>
        <v>81</v>
      </c>
      <c r="L30" s="408"/>
      <c r="M30" s="581">
        <v>63</v>
      </c>
      <c r="N30" s="583">
        <v>66</v>
      </c>
      <c r="O30" s="591">
        <v>64</v>
      </c>
      <c r="P30" s="583">
        <v>67</v>
      </c>
      <c r="R30" s="581">
        <v>7</v>
      </c>
      <c r="S30" s="583">
        <v>7</v>
      </c>
      <c r="T30" s="591">
        <v>7</v>
      </c>
      <c r="U30" s="583">
        <v>7</v>
      </c>
    </row>
    <row r="31" spans="2:21" x14ac:dyDescent="0.25">
      <c r="C31" s="561" t="s">
        <v>170</v>
      </c>
      <c r="D31" s="568">
        <f t="shared" si="38"/>
        <v>48</v>
      </c>
      <c r="E31" s="569">
        <f t="shared" si="39"/>
        <v>76</v>
      </c>
      <c r="F31" s="568">
        <v>52</v>
      </c>
      <c r="G31" s="569">
        <f t="shared" si="40"/>
        <v>80</v>
      </c>
      <c r="H31" s="568">
        <v>49</v>
      </c>
      <c r="I31" s="569">
        <f t="shared" si="41"/>
        <v>77</v>
      </c>
      <c r="J31" s="568">
        <v>53</v>
      </c>
      <c r="K31" s="575">
        <f t="shared" si="37"/>
        <v>81</v>
      </c>
      <c r="L31" s="408"/>
      <c r="M31" s="582">
        <v>62</v>
      </c>
      <c r="N31" s="584">
        <v>66</v>
      </c>
      <c r="O31" s="592">
        <v>63</v>
      </c>
      <c r="P31" s="584">
        <v>67</v>
      </c>
      <c r="R31" s="582">
        <v>7</v>
      </c>
      <c r="S31" s="584">
        <v>7</v>
      </c>
      <c r="T31" s="592">
        <v>7</v>
      </c>
      <c r="U31" s="584">
        <v>7</v>
      </c>
    </row>
    <row r="32" spans="2:21" x14ac:dyDescent="0.25">
      <c r="C32" s="560" t="s">
        <v>171</v>
      </c>
      <c r="D32" s="570">
        <f t="shared" si="38"/>
        <v>15</v>
      </c>
      <c r="E32" s="571">
        <f t="shared" si="39"/>
        <v>47</v>
      </c>
      <c r="F32" s="570">
        <v>15</v>
      </c>
      <c r="G32" s="571">
        <f>F32+2*2*8</f>
        <v>47</v>
      </c>
      <c r="H32" s="570">
        <v>16</v>
      </c>
      <c r="I32" s="571">
        <f>H32+2*2*8</f>
        <v>48</v>
      </c>
      <c r="J32" s="570">
        <v>16</v>
      </c>
      <c r="K32" s="576">
        <f>J32+2*2*8</f>
        <v>48</v>
      </c>
      <c r="L32" s="408"/>
      <c r="M32" s="581">
        <v>31</v>
      </c>
      <c r="N32" s="583">
        <v>31</v>
      </c>
      <c r="O32" s="591">
        <v>32</v>
      </c>
      <c r="P32" s="583">
        <v>32</v>
      </c>
      <c r="R32" s="581">
        <v>8</v>
      </c>
      <c r="S32" s="583">
        <v>8</v>
      </c>
      <c r="T32" s="591">
        <v>8</v>
      </c>
      <c r="U32" s="583">
        <v>8</v>
      </c>
    </row>
    <row r="33" spans="3:21" x14ac:dyDescent="0.25">
      <c r="C33" s="561" t="s">
        <v>905</v>
      </c>
      <c r="D33" s="572">
        <f>IF((M33-2*R33)&lt;0,0,(M33-2*R33))</f>
        <v>0</v>
      </c>
      <c r="E33" s="573">
        <f t="shared" si="39"/>
        <v>34</v>
      </c>
      <c r="F33" s="572">
        <v>0</v>
      </c>
      <c r="G33" s="573">
        <f>16+2*9</f>
        <v>34</v>
      </c>
      <c r="H33" s="572">
        <v>0</v>
      </c>
      <c r="I33" s="573">
        <f>17+2*9</f>
        <v>35</v>
      </c>
      <c r="J33" s="572">
        <v>0</v>
      </c>
      <c r="K33" s="577">
        <f>17+2*9</f>
        <v>35</v>
      </c>
      <c r="L33" s="408"/>
      <c r="M33" s="582">
        <v>16</v>
      </c>
      <c r="N33" s="584">
        <v>16</v>
      </c>
      <c r="O33" s="592">
        <v>17</v>
      </c>
      <c r="P33" s="584">
        <v>17</v>
      </c>
      <c r="R33" s="582">
        <v>9</v>
      </c>
      <c r="S33" s="584">
        <v>9</v>
      </c>
      <c r="T33" s="592">
        <v>9</v>
      </c>
      <c r="U33" s="584">
        <v>9</v>
      </c>
    </row>
    <row r="34" spans="3:21" x14ac:dyDescent="0.25">
      <c r="L34" s="408"/>
    </row>
    <row r="36" spans="3:21" x14ac:dyDescent="0.25">
      <c r="D36" s="124" t="s">
        <v>914</v>
      </c>
      <c r="E36" s="124" t="s">
        <v>915</v>
      </c>
      <c r="F36" s="124" t="s">
        <v>916</v>
      </c>
      <c r="H36" s="124" t="s">
        <v>921</v>
      </c>
      <c r="I36" s="124" t="s">
        <v>915</v>
      </c>
      <c r="J36" s="124" t="s">
        <v>916</v>
      </c>
    </row>
    <row r="37" spans="3:21" x14ac:dyDescent="0.25">
      <c r="D37" s="124" t="s">
        <v>917</v>
      </c>
      <c r="E37" s="124" t="s">
        <v>915</v>
      </c>
      <c r="F37" s="124" t="s">
        <v>916</v>
      </c>
      <c r="H37" s="124" t="s">
        <v>922</v>
      </c>
    </row>
    <row r="38" spans="3:21" x14ac:dyDescent="0.25">
      <c r="D38" s="124" t="s">
        <v>918</v>
      </c>
      <c r="H38" s="124" t="s">
        <v>923</v>
      </c>
    </row>
    <row r="39" spans="3:21" x14ac:dyDescent="0.25">
      <c r="D39" s="124" t="s">
        <v>920</v>
      </c>
      <c r="E39" s="124" t="s">
        <v>915</v>
      </c>
      <c r="F39" s="124" t="s">
        <v>916</v>
      </c>
    </row>
    <row r="40" spans="3:21" x14ac:dyDescent="0.25">
      <c r="D40" s="124" t="s">
        <v>919</v>
      </c>
      <c r="E40" s="124" t="s">
        <v>915</v>
      </c>
      <c r="F40" s="124" t="s">
        <v>916</v>
      </c>
    </row>
  </sheetData>
  <mergeCells count="47">
    <mergeCell ref="AK5:AL5"/>
    <mergeCell ref="AN5:AO5"/>
    <mergeCell ref="AP5:AQ5"/>
    <mergeCell ref="AR5:AS5"/>
    <mergeCell ref="AT5:AU5"/>
    <mergeCell ref="Z5:AA5"/>
    <mergeCell ref="AB5:AC5"/>
    <mergeCell ref="AE5:AF5"/>
    <mergeCell ref="AG5:AH5"/>
    <mergeCell ref="AI5:AJ5"/>
    <mergeCell ref="O5:P5"/>
    <mergeCell ref="Q5:R5"/>
    <mergeCell ref="S5:T5"/>
    <mergeCell ref="V5:W5"/>
    <mergeCell ref="X5:Y5"/>
    <mergeCell ref="M5:N5"/>
    <mergeCell ref="M26:M27"/>
    <mergeCell ref="N26:N27"/>
    <mergeCell ref="D26:E26"/>
    <mergeCell ref="F26:G26"/>
    <mergeCell ref="M25:P25"/>
    <mergeCell ref="C25:C27"/>
    <mergeCell ref="D16:G16"/>
    <mergeCell ref="H16:K16"/>
    <mergeCell ref="L16:O16"/>
    <mergeCell ref="P16:S16"/>
    <mergeCell ref="H26:I26"/>
    <mergeCell ref="J26:K26"/>
    <mergeCell ref="D25:K25"/>
    <mergeCell ref="O26:O27"/>
    <mergeCell ref="P26:P27"/>
    <mergeCell ref="R25:U25"/>
    <mergeCell ref="R26:R27"/>
    <mergeCell ref="S26:S27"/>
    <mergeCell ref="T26:T27"/>
    <mergeCell ref="U26:U27"/>
    <mergeCell ref="B16:B17"/>
    <mergeCell ref="C16:C17"/>
    <mergeCell ref="B9:B10"/>
    <mergeCell ref="B11:B12"/>
    <mergeCell ref="C5:C6"/>
    <mergeCell ref="B5:B6"/>
    <mergeCell ref="C2:K2"/>
    <mergeCell ref="D5:E5"/>
    <mergeCell ref="F5:G5"/>
    <mergeCell ref="H5:I5"/>
    <mergeCell ref="J5:K5"/>
  </mergeCells>
  <conditionalFormatting sqref="F6:G6">
    <cfRule type="dataBar" priority="23">
      <dataBar>
        <cfvo type="min"/>
        <cfvo type="max"/>
        <color rgb="FF638EC6"/>
      </dataBar>
      <extLst>
        <ext xmlns:x14="http://schemas.microsoft.com/office/spreadsheetml/2009/9/main" uri="{B025F937-C7B1-47D3-B67F-A62EFF666E3E}">
          <x14:id>{150BB710-9FB4-4DC1-92A8-90195727817D}</x14:id>
        </ext>
      </extLst>
    </cfRule>
  </conditionalFormatting>
  <conditionalFormatting sqref="O6:P6">
    <cfRule type="dataBar" priority="4">
      <dataBar>
        <cfvo type="min"/>
        <cfvo type="max"/>
        <color rgb="FF638EC6"/>
      </dataBar>
      <extLst>
        <ext xmlns:x14="http://schemas.microsoft.com/office/spreadsheetml/2009/9/main" uri="{B025F937-C7B1-47D3-B67F-A62EFF666E3E}">
          <x14:id>{B78CE92D-D477-45E5-BECE-51AB6A787BAE}</x14:id>
        </ext>
      </extLst>
    </cfRule>
  </conditionalFormatting>
  <conditionalFormatting sqref="X6:Y6">
    <cfRule type="dataBar" priority="3">
      <dataBar>
        <cfvo type="min"/>
        <cfvo type="max"/>
        <color rgb="FF638EC6"/>
      </dataBar>
      <extLst>
        <ext xmlns:x14="http://schemas.microsoft.com/office/spreadsheetml/2009/9/main" uri="{B025F937-C7B1-47D3-B67F-A62EFF666E3E}">
          <x14:id>{137F6461-7142-4C24-A042-3C363106D314}</x14:id>
        </ext>
      </extLst>
    </cfRule>
  </conditionalFormatting>
  <conditionalFormatting sqref="AG6:AH6">
    <cfRule type="dataBar" priority="2">
      <dataBar>
        <cfvo type="min"/>
        <cfvo type="max"/>
        <color rgb="FF638EC6"/>
      </dataBar>
      <extLst>
        <ext xmlns:x14="http://schemas.microsoft.com/office/spreadsheetml/2009/9/main" uri="{B025F937-C7B1-47D3-B67F-A62EFF666E3E}">
          <x14:id>{B16B7BFF-1F48-470C-A270-70CD05DEA379}</x14:id>
        </ext>
      </extLst>
    </cfRule>
  </conditionalFormatting>
  <conditionalFormatting sqref="AP6:AQ6">
    <cfRule type="dataBar" priority="1">
      <dataBar>
        <cfvo type="min"/>
        <cfvo type="max"/>
        <color rgb="FF638EC6"/>
      </dataBar>
      <extLst>
        <ext xmlns:x14="http://schemas.microsoft.com/office/spreadsheetml/2009/9/main" uri="{B025F937-C7B1-47D3-B67F-A62EFF666E3E}">
          <x14:id>{0B26382E-3006-4B16-94AB-B2E78DB6D52D}</x14:id>
        </ext>
      </extLst>
    </cfRule>
  </conditionalFormatting>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150BB710-9FB4-4DC1-92A8-90195727817D}">
            <x14:dataBar minLength="0" maxLength="100" border="1" negativeBarBorderColorSameAsPositive="0">
              <x14:cfvo type="autoMin"/>
              <x14:cfvo type="autoMax"/>
              <x14:borderColor rgb="FF638EC6"/>
              <x14:negativeFillColor rgb="FFFF0000"/>
              <x14:negativeBorderColor rgb="FFFF0000"/>
              <x14:axisColor rgb="FF000000"/>
            </x14:dataBar>
          </x14:cfRule>
          <xm:sqref>F6:G6</xm:sqref>
        </x14:conditionalFormatting>
        <x14:conditionalFormatting xmlns:xm="http://schemas.microsoft.com/office/excel/2006/main">
          <x14:cfRule type="dataBar" id="{B78CE92D-D477-45E5-BECE-51AB6A787BAE}">
            <x14:dataBar minLength="0" maxLength="100" border="1" negativeBarBorderColorSameAsPositive="0">
              <x14:cfvo type="autoMin"/>
              <x14:cfvo type="autoMax"/>
              <x14:borderColor rgb="FF638EC6"/>
              <x14:negativeFillColor rgb="FFFF0000"/>
              <x14:negativeBorderColor rgb="FFFF0000"/>
              <x14:axisColor rgb="FF000000"/>
            </x14:dataBar>
          </x14:cfRule>
          <xm:sqref>O6:P6</xm:sqref>
        </x14:conditionalFormatting>
        <x14:conditionalFormatting xmlns:xm="http://schemas.microsoft.com/office/excel/2006/main">
          <x14:cfRule type="dataBar" id="{137F6461-7142-4C24-A042-3C363106D314}">
            <x14:dataBar minLength="0" maxLength="100" border="1" negativeBarBorderColorSameAsPositive="0">
              <x14:cfvo type="autoMin"/>
              <x14:cfvo type="autoMax"/>
              <x14:borderColor rgb="FF638EC6"/>
              <x14:negativeFillColor rgb="FFFF0000"/>
              <x14:negativeBorderColor rgb="FFFF0000"/>
              <x14:axisColor rgb="FF000000"/>
            </x14:dataBar>
          </x14:cfRule>
          <xm:sqref>X6:Y6</xm:sqref>
        </x14:conditionalFormatting>
        <x14:conditionalFormatting xmlns:xm="http://schemas.microsoft.com/office/excel/2006/main">
          <x14:cfRule type="dataBar" id="{B16B7BFF-1F48-470C-A270-70CD05DEA379}">
            <x14:dataBar minLength="0" maxLength="100" border="1" negativeBarBorderColorSameAsPositive="0">
              <x14:cfvo type="autoMin"/>
              <x14:cfvo type="autoMax"/>
              <x14:borderColor rgb="FF638EC6"/>
              <x14:negativeFillColor rgb="FFFF0000"/>
              <x14:negativeBorderColor rgb="FFFF0000"/>
              <x14:axisColor rgb="FF000000"/>
            </x14:dataBar>
          </x14:cfRule>
          <xm:sqref>AG6:AH6</xm:sqref>
        </x14:conditionalFormatting>
        <x14:conditionalFormatting xmlns:xm="http://schemas.microsoft.com/office/excel/2006/main">
          <x14:cfRule type="dataBar" id="{0B26382E-3006-4B16-94AB-B2E78DB6D52D}">
            <x14:dataBar minLength="0" maxLength="100" border="1" negativeBarBorderColorSameAsPositive="0">
              <x14:cfvo type="autoMin"/>
              <x14:cfvo type="autoMax"/>
              <x14:borderColor rgb="FF638EC6"/>
              <x14:negativeFillColor rgb="FFFF0000"/>
              <x14:negativeBorderColor rgb="FFFF0000"/>
              <x14:axisColor rgb="FF000000"/>
            </x14:dataBar>
          </x14:cfRule>
          <xm:sqref>AP6:AQ6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Q4275"/>
  <sheetViews>
    <sheetView showGridLines="0" tabSelected="1" zoomScaleNormal="100" workbookViewId="0">
      <selection activeCell="K5" sqref="K5"/>
    </sheetView>
  </sheetViews>
  <sheetFormatPr defaultRowHeight="12.75" x14ac:dyDescent="0.2"/>
  <cols>
    <col min="1" max="1" width="3" style="417" customWidth="1"/>
    <col min="2" max="2" width="5.42578125" style="417" customWidth="1"/>
    <col min="3" max="3" width="4.5703125" style="417" customWidth="1"/>
    <col min="4" max="4" width="16.85546875" style="417" customWidth="1"/>
    <col min="5" max="5" width="12.28515625" style="417" customWidth="1"/>
    <col min="6" max="6" width="18.28515625" style="417" customWidth="1"/>
    <col min="7" max="7" width="1.7109375" style="475" customWidth="1"/>
    <col min="8" max="8" width="5.28515625" style="417" customWidth="1"/>
    <col min="9" max="9" width="18.140625" style="417" customWidth="1"/>
    <col min="10" max="10" width="11.28515625" style="417" customWidth="1"/>
    <col min="11" max="11" width="34" style="416" customWidth="1"/>
    <col min="12" max="17" width="9.140625" style="416"/>
    <col min="18" max="16384" width="9.140625" style="417"/>
  </cols>
  <sheetData>
    <row r="1" spans="2:12" ht="21.75" customHeight="1" x14ac:dyDescent="0.2">
      <c r="B1" s="409"/>
      <c r="C1" s="410"/>
      <c r="D1" s="410"/>
      <c r="E1" s="410"/>
      <c r="F1" s="411"/>
      <c r="G1" s="412" t="s">
        <v>313</v>
      </c>
      <c r="H1" s="413"/>
      <c r="I1" s="413"/>
      <c r="J1" s="414"/>
      <c r="K1" s="415"/>
      <c r="L1" s="415"/>
    </row>
    <row r="2" spans="2:12" ht="12.75" customHeight="1" x14ac:dyDescent="0.2">
      <c r="B2" s="418"/>
      <c r="C2" s="419"/>
      <c r="D2" s="419"/>
      <c r="E2" s="419"/>
      <c r="F2" s="420"/>
      <c r="G2" s="420" t="s">
        <v>835</v>
      </c>
      <c r="H2" s="420"/>
      <c r="I2" s="420"/>
      <c r="J2" s="421"/>
      <c r="K2" s="422"/>
      <c r="L2" s="415"/>
    </row>
    <row r="3" spans="2:12" ht="19.5" customHeight="1" thickBot="1" x14ac:dyDescent="0.25">
      <c r="B3" s="423"/>
      <c r="C3" s="424"/>
      <c r="D3" s="424"/>
      <c r="E3" s="424"/>
      <c r="F3" s="425"/>
      <c r="G3" s="425" t="s">
        <v>834</v>
      </c>
      <c r="H3" s="425"/>
      <c r="I3" s="425"/>
      <c r="J3" s="426"/>
      <c r="K3" s="422"/>
      <c r="L3" s="415"/>
    </row>
    <row r="4" spans="2:12" ht="168.75" customHeight="1" thickBot="1" x14ac:dyDescent="0.25">
      <c r="B4" s="427"/>
      <c r="C4" s="428"/>
      <c r="D4" s="741" t="s">
        <v>892</v>
      </c>
      <c r="E4" s="742"/>
      <c r="F4" s="742"/>
      <c r="G4" s="742"/>
      <c r="H4" s="742"/>
      <c r="I4" s="743"/>
      <c r="J4" s="429"/>
      <c r="K4" s="422"/>
      <c r="L4" s="415"/>
    </row>
    <row r="5" spans="2:12" ht="25.5" customHeight="1" x14ac:dyDescent="0.2">
      <c r="B5" s="427"/>
      <c r="C5" s="428" t="s">
        <v>316</v>
      </c>
      <c r="D5" s="428"/>
      <c r="E5" s="428"/>
      <c r="F5" s="428"/>
      <c r="G5" s="430"/>
      <c r="H5" s="428"/>
      <c r="I5" s="428"/>
      <c r="J5" s="429"/>
      <c r="K5" s="422"/>
      <c r="L5" s="415"/>
    </row>
    <row r="6" spans="2:12" ht="15" customHeight="1" x14ac:dyDescent="0.2">
      <c r="B6" s="427"/>
      <c r="C6" s="428"/>
      <c r="D6" s="428" t="s">
        <v>317</v>
      </c>
      <c r="E6" s="428"/>
      <c r="F6" s="431">
        <v>1000000</v>
      </c>
      <c r="G6" s="430"/>
      <c r="H6" s="428"/>
      <c r="I6" s="428"/>
      <c r="J6" s="429"/>
      <c r="K6" s="422"/>
      <c r="L6" s="415"/>
    </row>
    <row r="7" spans="2:12" ht="15" customHeight="1" x14ac:dyDescent="0.2">
      <c r="B7" s="427"/>
      <c r="C7" s="428"/>
      <c r="D7" s="428" t="s">
        <v>318</v>
      </c>
      <c r="E7" s="428"/>
      <c r="F7" s="428"/>
      <c r="G7" s="430"/>
      <c r="H7" s="428"/>
      <c r="I7" s="428"/>
      <c r="J7" s="429"/>
      <c r="K7" s="422"/>
      <c r="L7" s="415"/>
    </row>
    <row r="8" spans="2:12" ht="15" customHeight="1" x14ac:dyDescent="0.2">
      <c r="B8" s="427"/>
      <c r="C8" s="428"/>
      <c r="D8" s="428" t="s">
        <v>319</v>
      </c>
      <c r="E8" s="428"/>
      <c r="F8" s="428"/>
      <c r="G8" s="430"/>
      <c r="H8" s="428"/>
      <c r="I8" s="428"/>
      <c r="J8" s="429"/>
      <c r="K8" s="422"/>
      <c r="L8" s="415"/>
    </row>
    <row r="9" spans="2:12" ht="15" customHeight="1" x14ac:dyDescent="0.2">
      <c r="B9" s="427"/>
      <c r="C9" s="428"/>
      <c r="D9" s="428" t="s">
        <v>320</v>
      </c>
      <c r="E9" s="428"/>
      <c r="F9" s="428"/>
      <c r="G9" s="430"/>
      <c r="H9" s="428"/>
      <c r="I9" s="428"/>
      <c r="J9" s="429"/>
      <c r="K9" s="422"/>
      <c r="L9" s="415"/>
    </row>
    <row r="10" spans="2:12" ht="15" customHeight="1" x14ac:dyDescent="0.2">
      <c r="B10" s="427"/>
      <c r="C10" s="428"/>
      <c r="D10" s="428" t="s">
        <v>321</v>
      </c>
      <c r="E10" s="428"/>
      <c r="F10" s="432">
        <v>0.9</v>
      </c>
      <c r="G10" s="430"/>
      <c r="H10" s="428"/>
      <c r="I10" s="428"/>
      <c r="J10" s="429"/>
      <c r="K10" s="422"/>
      <c r="L10" s="415"/>
    </row>
    <row r="11" spans="2:12" ht="15" customHeight="1" x14ac:dyDescent="0.2">
      <c r="B11" s="427"/>
      <c r="C11" s="428"/>
      <c r="D11" s="428"/>
      <c r="E11" s="428"/>
      <c r="F11" s="428"/>
      <c r="G11" s="430"/>
      <c r="H11" s="428"/>
      <c r="I11" s="428"/>
      <c r="J11" s="429"/>
      <c r="K11" s="422"/>
      <c r="L11" s="415"/>
    </row>
    <row r="12" spans="2:12" ht="15" customHeight="1" x14ac:dyDescent="0.2">
      <c r="B12" s="427"/>
      <c r="C12" s="428" t="s">
        <v>322</v>
      </c>
      <c r="D12" s="428"/>
      <c r="E12" s="428"/>
      <c r="F12" s="428"/>
      <c r="G12" s="430"/>
      <c r="H12" s="428"/>
      <c r="I12" s="428"/>
      <c r="J12" s="429"/>
      <c r="K12" s="422"/>
      <c r="L12" s="415"/>
    </row>
    <row r="13" spans="2:12" ht="15" customHeight="1" x14ac:dyDescent="0.2">
      <c r="B13" s="427"/>
      <c r="C13" s="428"/>
      <c r="D13" s="428" t="s">
        <v>836</v>
      </c>
      <c r="E13" s="428"/>
      <c r="F13" s="433">
        <v>2074.7375655216802</v>
      </c>
      <c r="G13" s="430"/>
      <c r="H13" s="428"/>
      <c r="I13" s="428"/>
      <c r="J13" s="429"/>
      <c r="K13" s="422"/>
      <c r="L13" s="415"/>
    </row>
    <row r="14" spans="2:12" ht="15" customHeight="1" x14ac:dyDescent="0.2">
      <c r="B14" s="427"/>
      <c r="C14" s="428"/>
      <c r="D14" s="428" t="s">
        <v>324</v>
      </c>
      <c r="E14" s="428"/>
      <c r="F14" s="431">
        <v>481.98867009406854</v>
      </c>
      <c r="G14" s="430"/>
      <c r="H14" s="428"/>
      <c r="I14" s="428"/>
      <c r="J14" s="429"/>
      <c r="K14" s="422"/>
      <c r="L14" s="415"/>
    </row>
    <row r="15" spans="2:12" ht="15" customHeight="1" x14ac:dyDescent="0.2">
      <c r="B15" s="427"/>
      <c r="C15" s="428"/>
      <c r="D15" s="428" t="s">
        <v>837</v>
      </c>
      <c r="E15" s="428"/>
      <c r="F15" s="431">
        <v>25063.410844891565</v>
      </c>
      <c r="G15" s="430"/>
      <c r="H15" s="428"/>
      <c r="I15" s="428"/>
      <c r="J15" s="429"/>
      <c r="K15" s="422"/>
      <c r="L15" s="415"/>
    </row>
    <row r="16" spans="2:12" ht="15" customHeight="1" x14ac:dyDescent="0.2">
      <c r="B16" s="427"/>
      <c r="C16" s="428"/>
      <c r="D16" s="428"/>
      <c r="E16" s="428"/>
      <c r="F16" s="428"/>
      <c r="G16" s="430"/>
      <c r="H16" s="428"/>
      <c r="I16" s="428"/>
      <c r="J16" s="429"/>
      <c r="K16" s="422"/>
      <c r="L16" s="415"/>
    </row>
    <row r="17" spans="2:16" ht="15" customHeight="1" x14ac:dyDescent="0.2">
      <c r="B17" s="427"/>
      <c r="C17" s="428" t="s">
        <v>326</v>
      </c>
      <c r="D17" s="428"/>
      <c r="E17" s="428"/>
      <c r="F17" s="428"/>
      <c r="G17" s="430"/>
      <c r="H17" s="428"/>
      <c r="I17" s="428"/>
      <c r="J17" s="429"/>
      <c r="K17" s="422"/>
      <c r="L17" s="415"/>
    </row>
    <row r="18" spans="2:16" ht="15" customHeight="1" x14ac:dyDescent="0.2">
      <c r="B18" s="427"/>
      <c r="C18" s="428"/>
      <c r="D18" s="428" t="s">
        <v>327</v>
      </c>
      <c r="E18" s="428"/>
      <c r="F18" s="428">
        <v>52</v>
      </c>
      <c r="G18" s="430"/>
      <c r="H18" s="428"/>
      <c r="I18" s="428"/>
      <c r="J18" s="429"/>
      <c r="K18" s="422"/>
      <c r="L18" s="415"/>
    </row>
    <row r="19" spans="2:16" ht="15" customHeight="1" x14ac:dyDescent="0.2">
      <c r="B19" s="427"/>
      <c r="C19" s="428"/>
      <c r="D19" s="428" t="s">
        <v>328</v>
      </c>
      <c r="E19" s="428"/>
      <c r="F19" s="428">
        <v>0</v>
      </c>
      <c r="G19" s="430"/>
      <c r="H19" s="428"/>
      <c r="I19" s="428"/>
      <c r="J19" s="429"/>
      <c r="K19" s="422"/>
      <c r="L19" s="415"/>
    </row>
    <row r="20" spans="2:16" ht="15" customHeight="1" x14ac:dyDescent="0.2">
      <c r="B20" s="427"/>
      <c r="C20" s="428"/>
      <c r="D20" s="428" t="s">
        <v>329</v>
      </c>
      <c r="E20" s="428"/>
      <c r="F20" s="428">
        <v>0</v>
      </c>
      <c r="G20" s="430"/>
      <c r="H20" s="428"/>
      <c r="I20" s="428"/>
      <c r="J20" s="429"/>
      <c r="K20" s="422"/>
      <c r="L20" s="415"/>
    </row>
    <row r="21" spans="2:16" x14ac:dyDescent="0.2">
      <c r="B21" s="427"/>
      <c r="C21" s="428"/>
      <c r="D21" s="428" t="s">
        <v>330</v>
      </c>
      <c r="E21" s="428"/>
      <c r="F21" s="428">
        <v>0</v>
      </c>
      <c r="G21" s="430"/>
      <c r="H21" s="428"/>
      <c r="I21" s="428"/>
      <c r="J21" s="434"/>
      <c r="K21" s="415"/>
      <c r="L21" s="415"/>
    </row>
    <row r="22" spans="2:16" ht="13.5" thickBot="1" x14ac:dyDescent="0.25">
      <c r="B22" s="435"/>
      <c r="C22" s="436"/>
      <c r="D22" s="436" t="s">
        <v>331</v>
      </c>
      <c r="E22" s="436"/>
      <c r="F22" s="436">
        <v>72</v>
      </c>
      <c r="G22" s="437"/>
      <c r="H22" s="436"/>
      <c r="I22" s="436"/>
      <c r="J22" s="438"/>
      <c r="K22" s="415"/>
      <c r="L22" s="415"/>
    </row>
    <row r="23" spans="2:16" ht="13.5" thickBot="1" x14ac:dyDescent="0.25">
      <c r="B23" s="439"/>
      <c r="C23" s="439"/>
      <c r="D23" s="439"/>
      <c r="E23" s="439"/>
      <c r="F23" s="439"/>
      <c r="G23" s="440"/>
      <c r="H23" s="439"/>
      <c r="I23" s="439"/>
      <c r="J23" s="439"/>
    </row>
    <row r="24" spans="2:16" ht="26.25" customHeight="1" thickBot="1" x14ac:dyDescent="0.25">
      <c r="B24" s="744" t="s">
        <v>331</v>
      </c>
      <c r="C24" s="745"/>
      <c r="D24" s="745"/>
      <c r="E24" s="745"/>
      <c r="F24" s="745"/>
      <c r="G24" s="745"/>
      <c r="H24" s="745"/>
      <c r="I24" s="745"/>
      <c r="J24" s="746"/>
      <c r="K24" s="441"/>
      <c r="L24" s="441"/>
      <c r="M24" s="441"/>
      <c r="N24" s="441"/>
      <c r="O24" s="441"/>
      <c r="P24" s="415"/>
    </row>
    <row r="25" spans="2:16" ht="42.75" customHeight="1" thickBot="1" x14ac:dyDescent="0.25">
      <c r="B25" s="747" t="s">
        <v>893</v>
      </c>
      <c r="C25" s="748"/>
      <c r="D25" s="748"/>
      <c r="E25" s="748"/>
      <c r="F25" s="748"/>
      <c r="G25" s="748"/>
      <c r="H25" s="748"/>
      <c r="I25" s="748"/>
      <c r="J25" s="749"/>
      <c r="K25" s="442"/>
      <c r="L25" s="442"/>
      <c r="M25" s="442"/>
      <c r="N25" s="442"/>
      <c r="O25" s="442"/>
      <c r="P25" s="415"/>
    </row>
    <row r="26" spans="2:16" ht="13.5" thickBot="1" x14ac:dyDescent="0.25">
      <c r="B26" s="439"/>
      <c r="C26" s="439"/>
      <c r="D26" s="439"/>
      <c r="E26" s="439"/>
      <c r="F26" s="439"/>
      <c r="G26" s="440"/>
      <c r="H26" s="439"/>
      <c r="I26" s="439"/>
      <c r="J26" s="439"/>
    </row>
    <row r="27" spans="2:16" ht="29.25" customHeight="1" x14ac:dyDescent="0.2">
      <c r="B27" s="443" t="s">
        <v>747</v>
      </c>
      <c r="C27" s="444"/>
      <c r="D27" s="444"/>
      <c r="E27" s="444"/>
      <c r="F27" s="444"/>
      <c r="G27" s="445"/>
      <c r="H27" s="444"/>
      <c r="I27" s="444"/>
      <c r="J27" s="446"/>
    </row>
    <row r="28" spans="2:16" x14ac:dyDescent="0.2">
      <c r="B28" s="447"/>
      <c r="C28" s="448"/>
      <c r="D28" s="448"/>
      <c r="E28" s="448"/>
      <c r="F28" s="448"/>
      <c r="G28" s="449"/>
      <c r="H28" s="448"/>
      <c r="I28" s="448"/>
      <c r="J28" s="450"/>
    </row>
    <row r="29" spans="2:16" x14ac:dyDescent="0.2">
      <c r="B29" s="451" t="s">
        <v>333</v>
      </c>
      <c r="C29" s="452"/>
      <c r="D29" s="452"/>
      <c r="E29" s="452"/>
      <c r="F29" s="448"/>
      <c r="G29" s="453"/>
      <c r="H29" s="452"/>
      <c r="I29" s="452"/>
      <c r="J29" s="454"/>
    </row>
    <row r="30" spans="2:16" x14ac:dyDescent="0.2">
      <c r="B30" s="447"/>
      <c r="C30" s="448"/>
      <c r="D30" s="452" t="s">
        <v>168</v>
      </c>
      <c r="E30" s="448"/>
      <c r="F30" s="448"/>
      <c r="G30" s="449"/>
      <c r="H30" s="448"/>
      <c r="I30" s="448"/>
      <c r="J30" s="450"/>
    </row>
    <row r="31" spans="2:16" x14ac:dyDescent="0.2">
      <c r="B31" s="447"/>
      <c r="C31" s="448" t="s">
        <v>335</v>
      </c>
      <c r="D31" s="448"/>
      <c r="E31" s="448"/>
      <c r="F31" s="448"/>
      <c r="G31" s="449"/>
      <c r="H31" s="448"/>
      <c r="I31" s="448"/>
      <c r="J31" s="450"/>
    </row>
    <row r="32" spans="2:16" x14ac:dyDescent="0.2">
      <c r="B32" s="447"/>
      <c r="C32" s="448"/>
      <c r="D32" s="448" t="s">
        <v>833</v>
      </c>
      <c r="E32" s="448"/>
      <c r="F32" s="448"/>
      <c r="G32" s="449"/>
      <c r="H32" s="448"/>
      <c r="I32" s="448"/>
      <c r="J32" s="450"/>
    </row>
    <row r="33" spans="2:10" x14ac:dyDescent="0.2">
      <c r="B33" s="447"/>
      <c r="C33" s="448"/>
      <c r="D33" s="448" t="s">
        <v>832</v>
      </c>
      <c r="E33" s="448"/>
      <c r="F33" s="448"/>
      <c r="G33" s="449"/>
      <c r="H33" s="448"/>
      <c r="I33" s="448"/>
      <c r="J33" s="450"/>
    </row>
    <row r="34" spans="2:10" x14ac:dyDescent="0.2">
      <c r="B34" s="447"/>
      <c r="C34" s="448"/>
      <c r="D34" s="448" t="s">
        <v>372</v>
      </c>
      <c r="E34" s="448"/>
      <c r="F34" s="448"/>
      <c r="G34" s="449"/>
      <c r="H34" s="448"/>
      <c r="I34" s="448"/>
      <c r="J34" s="450"/>
    </row>
    <row r="35" spans="2:10" x14ac:dyDescent="0.2">
      <c r="B35" s="447"/>
      <c r="C35" s="448"/>
      <c r="D35" s="448"/>
      <c r="E35" s="448"/>
      <c r="F35" s="448"/>
      <c r="G35" s="449"/>
      <c r="H35" s="448"/>
      <c r="I35" s="448"/>
      <c r="J35" s="450"/>
    </row>
    <row r="36" spans="2:10" x14ac:dyDescent="0.2">
      <c r="B36" s="447"/>
      <c r="C36" s="448"/>
      <c r="D36" s="448"/>
      <c r="E36" s="448"/>
      <c r="F36" s="448"/>
      <c r="G36" s="449"/>
      <c r="H36" s="448"/>
      <c r="I36" s="448"/>
      <c r="J36" s="450"/>
    </row>
    <row r="37" spans="2:10" x14ac:dyDescent="0.2">
      <c r="B37" s="447"/>
      <c r="C37" s="448"/>
      <c r="D37" s="448"/>
      <c r="E37" s="448"/>
      <c r="F37" s="448"/>
      <c r="G37" s="449"/>
      <c r="H37" s="448"/>
      <c r="I37" s="448"/>
      <c r="J37" s="450"/>
    </row>
    <row r="38" spans="2:10" x14ac:dyDescent="0.2">
      <c r="B38" s="447"/>
      <c r="C38" s="448"/>
      <c r="D38" s="448"/>
      <c r="E38" s="448"/>
      <c r="F38" s="448"/>
      <c r="G38" s="449"/>
      <c r="H38" s="448"/>
      <c r="I38" s="448"/>
      <c r="J38" s="450"/>
    </row>
    <row r="39" spans="2:10" x14ac:dyDescent="0.2">
      <c r="B39" s="447"/>
      <c r="C39" s="448"/>
      <c r="D39" s="448"/>
      <c r="E39" s="448"/>
      <c r="F39" s="448"/>
      <c r="G39" s="449"/>
      <c r="H39" s="448"/>
      <c r="I39" s="448"/>
      <c r="J39" s="450"/>
    </row>
    <row r="40" spans="2:10" x14ac:dyDescent="0.2">
      <c r="B40" s="447"/>
      <c r="C40" s="448"/>
      <c r="D40" s="448"/>
      <c r="E40" s="448"/>
      <c r="F40" s="448"/>
      <c r="G40" s="449"/>
      <c r="H40" s="448"/>
      <c r="I40" s="448"/>
      <c r="J40" s="450"/>
    </row>
    <row r="41" spans="2:10" x14ac:dyDescent="0.2">
      <c r="B41" s="447"/>
      <c r="C41" s="448"/>
      <c r="D41" s="448"/>
      <c r="E41" s="448"/>
      <c r="F41" s="448"/>
      <c r="G41" s="449"/>
      <c r="H41" s="448"/>
      <c r="I41" s="448"/>
      <c r="J41" s="450"/>
    </row>
    <row r="42" spans="2:10" x14ac:dyDescent="0.2">
      <c r="B42" s="447"/>
      <c r="C42" s="448"/>
      <c r="D42" s="448"/>
      <c r="E42" s="448"/>
      <c r="F42" s="448"/>
      <c r="G42" s="449"/>
      <c r="H42" s="448"/>
      <c r="I42" s="448"/>
      <c r="J42" s="450"/>
    </row>
    <row r="43" spans="2:10" x14ac:dyDescent="0.2">
      <c r="B43" s="447"/>
      <c r="C43" s="448"/>
      <c r="D43" s="448"/>
      <c r="E43" s="448"/>
      <c r="F43" s="448"/>
      <c r="G43" s="449"/>
      <c r="H43" s="448"/>
      <c r="I43" s="448"/>
      <c r="J43" s="450"/>
    </row>
    <row r="44" spans="2:10" x14ac:dyDescent="0.2">
      <c r="B44" s="447"/>
      <c r="C44" s="448"/>
      <c r="D44" s="448"/>
      <c r="E44" s="448"/>
      <c r="F44" s="448"/>
      <c r="G44" s="449"/>
      <c r="H44" s="448"/>
      <c r="I44" s="448"/>
      <c r="J44" s="450"/>
    </row>
    <row r="45" spans="2:10" x14ac:dyDescent="0.2">
      <c r="B45" s="447"/>
      <c r="C45" s="448"/>
      <c r="D45" s="448"/>
      <c r="E45" s="448"/>
      <c r="F45" s="448"/>
      <c r="G45" s="449"/>
      <c r="H45" s="448"/>
      <c r="I45" s="448"/>
      <c r="J45" s="450"/>
    </row>
    <row r="46" spans="2:10" x14ac:dyDescent="0.2">
      <c r="B46" s="447"/>
      <c r="C46" s="448"/>
      <c r="D46" s="448"/>
      <c r="E46" s="448"/>
      <c r="F46" s="448"/>
      <c r="G46" s="449"/>
      <c r="H46" s="448"/>
      <c r="I46" s="448"/>
      <c r="J46" s="450"/>
    </row>
    <row r="47" spans="2:10" x14ac:dyDescent="0.2">
      <c r="B47" s="447"/>
      <c r="C47" s="448"/>
      <c r="D47" s="448"/>
      <c r="E47" s="448"/>
      <c r="F47" s="448"/>
      <c r="G47" s="449"/>
      <c r="H47" s="448"/>
      <c r="I47" s="448"/>
      <c r="J47" s="450"/>
    </row>
    <row r="48" spans="2:10" x14ac:dyDescent="0.2">
      <c r="B48" s="447"/>
      <c r="C48" s="448"/>
      <c r="D48" s="448"/>
      <c r="E48" s="448"/>
      <c r="F48" s="448"/>
      <c r="G48" s="449"/>
      <c r="H48" s="448"/>
      <c r="I48" s="448"/>
      <c r="J48" s="450"/>
    </row>
    <row r="49" spans="2:10" x14ac:dyDescent="0.2">
      <c r="B49" s="447"/>
      <c r="C49" s="448"/>
      <c r="D49" s="448"/>
      <c r="E49" s="448"/>
      <c r="F49" s="448"/>
      <c r="G49" s="449"/>
      <c r="H49" s="448"/>
      <c r="I49" s="448"/>
      <c r="J49" s="450"/>
    </row>
    <row r="50" spans="2:10" x14ac:dyDescent="0.2">
      <c r="B50" s="447"/>
      <c r="C50" s="448"/>
      <c r="D50" s="448"/>
      <c r="E50" s="448"/>
      <c r="F50" s="448"/>
      <c r="G50" s="449"/>
      <c r="H50" s="448"/>
      <c r="I50" s="448"/>
      <c r="J50" s="450"/>
    </row>
    <row r="51" spans="2:10" x14ac:dyDescent="0.2">
      <c r="B51" s="447"/>
      <c r="C51" s="448"/>
      <c r="D51" s="448"/>
      <c r="E51" s="448"/>
      <c r="F51" s="448"/>
      <c r="G51" s="449"/>
      <c r="H51" s="448"/>
      <c r="I51" s="448"/>
      <c r="J51" s="450"/>
    </row>
    <row r="52" spans="2:10" x14ac:dyDescent="0.2">
      <c r="B52" s="447"/>
      <c r="C52" s="448"/>
      <c r="D52" s="448"/>
      <c r="E52" s="448"/>
      <c r="F52" s="448"/>
      <c r="G52" s="449"/>
      <c r="H52" s="448"/>
      <c r="I52" s="448"/>
      <c r="J52" s="450"/>
    </row>
    <row r="53" spans="2:10" x14ac:dyDescent="0.2">
      <c r="B53" s="447"/>
      <c r="C53" s="448"/>
      <c r="D53" s="448"/>
      <c r="E53" s="448"/>
      <c r="F53" s="448"/>
      <c r="G53" s="449"/>
      <c r="H53" s="448"/>
      <c r="I53" s="448"/>
      <c r="J53" s="450"/>
    </row>
    <row r="54" spans="2:10" x14ac:dyDescent="0.2">
      <c r="B54" s="447"/>
      <c r="C54" s="448" t="s">
        <v>339</v>
      </c>
      <c r="D54" s="448"/>
      <c r="E54" s="448"/>
      <c r="F54" s="455" t="s">
        <v>340</v>
      </c>
      <c r="G54" s="449"/>
      <c r="H54" s="448"/>
      <c r="I54" s="448"/>
      <c r="J54" s="450"/>
    </row>
    <row r="55" spans="2:10" x14ac:dyDescent="0.2">
      <c r="B55" s="447"/>
      <c r="C55" s="448"/>
      <c r="D55" s="448" t="s">
        <v>341</v>
      </c>
      <c r="E55" s="448"/>
      <c r="F55" s="456">
        <v>1000000</v>
      </c>
      <c r="G55" s="449"/>
      <c r="H55" s="448"/>
      <c r="I55" s="448"/>
      <c r="J55" s="450"/>
    </row>
    <row r="56" spans="2:10" x14ac:dyDescent="0.2">
      <c r="B56" s="447"/>
      <c r="C56" s="448"/>
      <c r="D56" s="448" t="s">
        <v>342</v>
      </c>
      <c r="E56" s="448"/>
      <c r="F56" s="457">
        <v>0.4755624467059455</v>
      </c>
      <c r="G56" s="449"/>
      <c r="H56" s="448"/>
      <c r="I56" s="448"/>
      <c r="J56" s="450"/>
    </row>
    <row r="57" spans="2:10" x14ac:dyDescent="0.2">
      <c r="B57" s="447"/>
      <c r="C57" s="448"/>
      <c r="D57" s="448" t="s">
        <v>343</v>
      </c>
      <c r="E57" s="448"/>
      <c r="F57" s="457">
        <v>0.45685559483908883</v>
      </c>
      <c r="G57" s="449"/>
      <c r="H57" s="448"/>
      <c r="I57" s="448"/>
      <c r="J57" s="450"/>
    </row>
    <row r="58" spans="2:10" x14ac:dyDescent="0.2">
      <c r="B58" s="447"/>
      <c r="C58" s="448"/>
      <c r="D58" s="448" t="s">
        <v>344</v>
      </c>
      <c r="E58" s="448"/>
      <c r="F58" s="457">
        <v>0.46099123397650027</v>
      </c>
      <c r="G58" s="449"/>
      <c r="H58" s="448"/>
      <c r="I58" s="448"/>
      <c r="J58" s="450"/>
    </row>
    <row r="59" spans="2:10" x14ac:dyDescent="0.2">
      <c r="B59" s="447"/>
      <c r="C59" s="448"/>
      <c r="D59" s="448" t="s">
        <v>345</v>
      </c>
      <c r="E59" s="448"/>
      <c r="F59" s="458" t="s">
        <v>393</v>
      </c>
      <c r="G59" s="449"/>
      <c r="H59" s="448"/>
      <c r="I59" s="448"/>
      <c r="J59" s="450"/>
    </row>
    <row r="60" spans="2:10" x14ac:dyDescent="0.2">
      <c r="B60" s="447"/>
      <c r="C60" s="448"/>
      <c r="D60" s="448" t="s">
        <v>346</v>
      </c>
      <c r="E60" s="448"/>
      <c r="F60" s="457">
        <v>7.9568166902449625E-2</v>
      </c>
      <c r="G60" s="449"/>
      <c r="H60" s="448"/>
      <c r="I60" s="448"/>
      <c r="J60" s="450"/>
    </row>
    <row r="61" spans="2:10" x14ac:dyDescent="0.2">
      <c r="B61" s="447"/>
      <c r="C61" s="448"/>
      <c r="D61" s="448" t="s">
        <v>347</v>
      </c>
      <c r="E61" s="448"/>
      <c r="F61" s="457">
        <v>6.3310931842160793E-3</v>
      </c>
      <c r="G61" s="449"/>
      <c r="H61" s="448"/>
      <c r="I61" s="448"/>
      <c r="J61" s="450"/>
    </row>
    <row r="62" spans="2:10" x14ac:dyDescent="0.2">
      <c r="B62" s="447"/>
      <c r="C62" s="448"/>
      <c r="D62" s="448" t="s">
        <v>348</v>
      </c>
      <c r="E62" s="448"/>
      <c r="F62" s="459">
        <v>-0.32679624630056631</v>
      </c>
      <c r="G62" s="449"/>
      <c r="H62" s="448"/>
      <c r="I62" s="448"/>
      <c r="J62" s="450"/>
    </row>
    <row r="63" spans="2:10" x14ac:dyDescent="0.2">
      <c r="B63" s="447"/>
      <c r="C63" s="448"/>
      <c r="D63" s="448" t="s">
        <v>349</v>
      </c>
      <c r="E63" s="448"/>
      <c r="F63" s="460">
        <v>3.0704601102032729</v>
      </c>
      <c r="G63" s="449"/>
      <c r="H63" s="448"/>
      <c r="I63" s="448"/>
      <c r="J63" s="450"/>
    </row>
    <row r="64" spans="2:10" x14ac:dyDescent="0.2">
      <c r="B64" s="447"/>
      <c r="C64" s="448"/>
      <c r="D64" s="448" t="s">
        <v>350</v>
      </c>
      <c r="E64" s="448"/>
      <c r="F64" s="459">
        <v>0.17416480787649036</v>
      </c>
      <c r="G64" s="449"/>
      <c r="H64" s="448"/>
      <c r="I64" s="448"/>
      <c r="J64" s="450"/>
    </row>
    <row r="65" spans="2:10" x14ac:dyDescent="0.2">
      <c r="B65" s="447"/>
      <c r="C65" s="448"/>
      <c r="D65" s="448" t="s">
        <v>351</v>
      </c>
      <c r="E65" s="448"/>
      <c r="F65" s="457">
        <v>1.365356918917603E-2</v>
      </c>
      <c r="G65" s="449"/>
      <c r="H65" s="448"/>
      <c r="I65" s="448"/>
      <c r="J65" s="450"/>
    </row>
    <row r="66" spans="2:10" x14ac:dyDescent="0.2">
      <c r="B66" s="447"/>
      <c r="C66" s="448"/>
      <c r="D66" s="448" t="s">
        <v>352</v>
      </c>
      <c r="E66" s="448"/>
      <c r="F66" s="457">
        <v>0.72422784269182294</v>
      </c>
      <c r="G66" s="449"/>
      <c r="H66" s="448"/>
      <c r="I66" s="448"/>
      <c r="J66" s="450"/>
    </row>
    <row r="67" spans="2:10" x14ac:dyDescent="0.2">
      <c r="B67" s="447"/>
      <c r="C67" s="448"/>
      <c r="D67" s="448" t="s">
        <v>353</v>
      </c>
      <c r="E67" s="448"/>
      <c r="F67" s="457">
        <v>0.7105742735026469</v>
      </c>
      <c r="G67" s="449"/>
      <c r="H67" s="448"/>
      <c r="I67" s="448"/>
      <c r="J67" s="450"/>
    </row>
    <row r="68" spans="2:10" x14ac:dyDescent="0.2">
      <c r="B68" s="447"/>
      <c r="C68" s="448"/>
      <c r="D68" s="448" t="s">
        <v>354</v>
      </c>
      <c r="E68" s="448"/>
      <c r="F68" s="457">
        <v>7.9568166902449633E-5</v>
      </c>
      <c r="G68" s="449"/>
      <c r="H68" s="448"/>
      <c r="I68" s="448"/>
      <c r="J68" s="450"/>
    </row>
    <row r="69" spans="2:10" x14ac:dyDescent="0.2">
      <c r="B69" s="447"/>
      <c r="C69" s="448"/>
      <c r="D69" s="448"/>
      <c r="E69" s="448"/>
      <c r="F69" s="448"/>
      <c r="G69" s="449"/>
      <c r="H69" s="448"/>
      <c r="I69" s="448"/>
      <c r="J69" s="450"/>
    </row>
    <row r="70" spans="2:10" x14ac:dyDescent="0.2">
      <c r="B70" s="451" t="s">
        <v>355</v>
      </c>
      <c r="C70" s="452"/>
      <c r="D70" s="452"/>
      <c r="E70" s="452"/>
      <c r="F70" s="452"/>
      <c r="G70" s="453"/>
      <c r="H70" s="452"/>
      <c r="I70" s="452"/>
      <c r="J70" s="454"/>
    </row>
    <row r="71" spans="2:10" x14ac:dyDescent="0.2">
      <c r="B71" s="447"/>
      <c r="C71" s="448"/>
      <c r="D71" s="452" t="s">
        <v>168</v>
      </c>
      <c r="E71" s="448"/>
      <c r="F71" s="448"/>
      <c r="G71" s="449"/>
      <c r="H71" s="448"/>
      <c r="I71" s="448"/>
      <c r="J71" s="450"/>
    </row>
    <row r="72" spans="2:10" x14ac:dyDescent="0.2">
      <c r="B72" s="447"/>
      <c r="C72" s="448" t="s">
        <v>356</v>
      </c>
      <c r="D72" s="448"/>
      <c r="E72" s="448"/>
      <c r="F72" s="455" t="s">
        <v>340</v>
      </c>
      <c r="G72" s="449"/>
      <c r="H72" s="448"/>
      <c r="I72" s="448"/>
      <c r="J72" s="450"/>
    </row>
    <row r="73" spans="2:10" x14ac:dyDescent="0.2">
      <c r="B73" s="447"/>
      <c r="C73" s="448"/>
      <c r="D73" s="448" t="s">
        <v>357</v>
      </c>
      <c r="E73" s="448"/>
      <c r="F73" s="457">
        <v>1.3653569189176E-2</v>
      </c>
      <c r="G73" s="449"/>
      <c r="H73" s="448"/>
      <c r="I73" s="448"/>
      <c r="J73" s="450"/>
    </row>
    <row r="74" spans="2:10" x14ac:dyDescent="0.2">
      <c r="B74" s="447"/>
      <c r="C74" s="448"/>
      <c r="D74" s="448" t="s">
        <v>358</v>
      </c>
      <c r="E74" s="448"/>
      <c r="F74" s="457">
        <v>0.352312246615818</v>
      </c>
      <c r="G74" s="449"/>
      <c r="H74" s="448"/>
      <c r="I74" s="448"/>
      <c r="J74" s="450"/>
    </row>
    <row r="75" spans="2:10" x14ac:dyDescent="0.2">
      <c r="B75" s="447"/>
      <c r="C75" s="448"/>
      <c r="D75" s="448" t="s">
        <v>359</v>
      </c>
      <c r="E75" s="448"/>
      <c r="F75" s="457">
        <v>0.39082121867342801</v>
      </c>
      <c r="G75" s="449"/>
      <c r="H75" s="448"/>
      <c r="I75" s="448"/>
      <c r="J75" s="450"/>
    </row>
    <row r="76" spans="2:10" x14ac:dyDescent="0.2">
      <c r="B76" s="447"/>
      <c r="C76" s="448"/>
      <c r="D76" s="448" t="s">
        <v>360</v>
      </c>
      <c r="E76" s="448"/>
      <c r="F76" s="457">
        <v>0.41782769964123101</v>
      </c>
      <c r="G76" s="449"/>
      <c r="H76" s="448"/>
      <c r="I76" s="448"/>
      <c r="J76" s="450"/>
    </row>
    <row r="77" spans="2:10" x14ac:dyDescent="0.2">
      <c r="B77" s="447"/>
      <c r="C77" s="448"/>
      <c r="D77" s="448" t="s">
        <v>361</v>
      </c>
      <c r="E77" s="448"/>
      <c r="F77" s="457">
        <v>0.440279251182502</v>
      </c>
      <c r="G77" s="449"/>
      <c r="H77" s="448"/>
      <c r="I77" s="448"/>
      <c r="J77" s="450"/>
    </row>
    <row r="78" spans="2:10" x14ac:dyDescent="0.2">
      <c r="B78" s="447"/>
      <c r="C78" s="448"/>
      <c r="D78" s="448" t="s">
        <v>362</v>
      </c>
      <c r="E78" s="448"/>
      <c r="F78" s="457">
        <v>0.46099109062142601</v>
      </c>
      <c r="G78" s="449"/>
      <c r="H78" s="448"/>
      <c r="I78" s="448"/>
      <c r="J78" s="450"/>
    </row>
    <row r="79" spans="2:10" x14ac:dyDescent="0.2">
      <c r="B79" s="447"/>
      <c r="C79" s="448"/>
      <c r="D79" s="448" t="s">
        <v>363</v>
      </c>
      <c r="E79" s="448"/>
      <c r="F79" s="457">
        <v>0.481175262882031</v>
      </c>
      <c r="G79" s="449"/>
      <c r="H79" s="448"/>
      <c r="I79" s="448"/>
      <c r="J79" s="450"/>
    </row>
    <row r="80" spans="2:10" x14ac:dyDescent="0.2">
      <c r="B80" s="447"/>
      <c r="C80" s="448"/>
      <c r="D80" s="448" t="s">
        <v>364</v>
      </c>
      <c r="E80" s="448"/>
      <c r="F80" s="457">
        <v>0.5021088850723</v>
      </c>
      <c r="G80" s="449"/>
      <c r="H80" s="448"/>
      <c r="I80" s="448"/>
      <c r="J80" s="450"/>
    </row>
    <row r="81" spans="2:10" x14ac:dyDescent="0.2">
      <c r="B81" s="447"/>
      <c r="C81" s="448"/>
      <c r="D81" s="448" t="s">
        <v>365</v>
      </c>
      <c r="E81" s="448"/>
      <c r="F81" s="457">
        <v>0.52587161400762605</v>
      </c>
      <c r="G81" s="449"/>
      <c r="H81" s="448"/>
      <c r="I81" s="448"/>
      <c r="J81" s="450"/>
    </row>
    <row r="82" spans="2:10" x14ac:dyDescent="0.2">
      <c r="B82" s="447"/>
      <c r="C82" s="448"/>
      <c r="D82" s="448" t="s">
        <v>366</v>
      </c>
      <c r="E82" s="448"/>
      <c r="F82" s="457">
        <v>0.55661708197235704</v>
      </c>
      <c r="G82" s="449"/>
      <c r="H82" s="448"/>
      <c r="I82" s="448"/>
      <c r="J82" s="450"/>
    </row>
    <row r="83" spans="2:10" x14ac:dyDescent="0.2">
      <c r="B83" s="447"/>
      <c r="C83" s="448"/>
      <c r="D83" s="448" t="s">
        <v>367</v>
      </c>
      <c r="E83" s="448"/>
      <c r="F83" s="457">
        <v>0.72422784269182305</v>
      </c>
      <c r="G83" s="449"/>
      <c r="H83" s="448"/>
      <c r="I83" s="448"/>
      <c r="J83" s="450"/>
    </row>
    <row r="84" spans="2:10" x14ac:dyDescent="0.2">
      <c r="B84" s="447"/>
      <c r="C84" s="448"/>
      <c r="D84" s="448"/>
      <c r="E84" s="448"/>
      <c r="F84" s="448"/>
      <c r="G84" s="449"/>
      <c r="H84" s="448"/>
      <c r="I84" s="448"/>
      <c r="J84" s="450"/>
    </row>
    <row r="85" spans="2:10" x14ac:dyDescent="0.2">
      <c r="B85" s="451" t="s">
        <v>368</v>
      </c>
      <c r="C85" s="452"/>
      <c r="D85" s="452"/>
      <c r="E85" s="452"/>
      <c r="F85" s="448"/>
      <c r="G85" s="453"/>
      <c r="H85" s="452"/>
      <c r="I85" s="452"/>
      <c r="J85" s="454"/>
    </row>
    <row r="86" spans="2:10" x14ac:dyDescent="0.2">
      <c r="B86" s="447"/>
      <c r="C86" s="448"/>
      <c r="D86" s="452" t="s">
        <v>40</v>
      </c>
      <c r="E86" s="448"/>
      <c r="F86" s="448"/>
      <c r="G86" s="449"/>
      <c r="H86" s="448"/>
      <c r="I86" s="448"/>
      <c r="J86" s="450"/>
    </row>
    <row r="87" spans="2:10" x14ac:dyDescent="0.2">
      <c r="B87" s="447"/>
      <c r="C87" s="448" t="s">
        <v>335</v>
      </c>
      <c r="D87" s="448"/>
      <c r="E87" s="448"/>
      <c r="F87" s="448"/>
      <c r="G87" s="449"/>
      <c r="H87" s="448"/>
      <c r="I87" s="448"/>
      <c r="J87" s="450"/>
    </row>
    <row r="88" spans="2:10" x14ac:dyDescent="0.2">
      <c r="B88" s="447"/>
      <c r="C88" s="448"/>
      <c r="D88" s="448" t="s">
        <v>821</v>
      </c>
      <c r="E88" s="448"/>
      <c r="F88" s="448"/>
      <c r="G88" s="449"/>
      <c r="H88" s="448"/>
      <c r="I88" s="448"/>
      <c r="J88" s="450"/>
    </row>
    <row r="89" spans="2:10" x14ac:dyDescent="0.2">
      <c r="B89" s="447"/>
      <c r="C89" s="448"/>
      <c r="D89" s="448" t="s">
        <v>387</v>
      </c>
      <c r="E89" s="448"/>
      <c r="F89" s="448"/>
      <c r="G89" s="449"/>
      <c r="H89" s="448"/>
      <c r="I89" s="448"/>
      <c r="J89" s="450"/>
    </row>
    <row r="90" spans="2:10" x14ac:dyDescent="0.2">
      <c r="B90" s="447"/>
      <c r="C90" s="448"/>
      <c r="D90" s="448" t="s">
        <v>372</v>
      </c>
      <c r="E90" s="448"/>
      <c r="F90" s="448"/>
      <c r="G90" s="449"/>
      <c r="H90" s="448"/>
      <c r="I90" s="448"/>
      <c r="J90" s="450"/>
    </row>
    <row r="91" spans="2:10" x14ac:dyDescent="0.2">
      <c r="B91" s="447"/>
      <c r="C91" s="448"/>
      <c r="D91" s="448"/>
      <c r="E91" s="448"/>
      <c r="F91" s="448"/>
      <c r="G91" s="449"/>
      <c r="H91" s="448"/>
      <c r="I91" s="448"/>
      <c r="J91" s="450"/>
    </row>
    <row r="92" spans="2:10" x14ac:dyDescent="0.2">
      <c r="B92" s="447"/>
      <c r="C92" s="448"/>
      <c r="D92" s="448"/>
      <c r="E92" s="448"/>
      <c r="F92" s="448"/>
      <c r="G92" s="449"/>
      <c r="H92" s="448"/>
      <c r="I92" s="448"/>
      <c r="J92" s="450"/>
    </row>
    <row r="93" spans="2:10" x14ac:dyDescent="0.2">
      <c r="B93" s="447"/>
      <c r="C93" s="448"/>
      <c r="D93" s="448"/>
      <c r="E93" s="448"/>
      <c r="F93" s="448"/>
      <c r="G93" s="449"/>
      <c r="H93" s="448"/>
      <c r="I93" s="448"/>
      <c r="J93" s="450"/>
    </row>
    <row r="94" spans="2:10" x14ac:dyDescent="0.2">
      <c r="B94" s="447"/>
      <c r="C94" s="448"/>
      <c r="D94" s="448"/>
      <c r="E94" s="448"/>
      <c r="F94" s="448"/>
      <c r="G94" s="449"/>
      <c r="H94" s="448"/>
      <c r="I94" s="448"/>
      <c r="J94" s="450"/>
    </row>
    <row r="95" spans="2:10" x14ac:dyDescent="0.2">
      <c r="B95" s="447"/>
      <c r="C95" s="448"/>
      <c r="D95" s="448"/>
      <c r="E95" s="448"/>
      <c r="F95" s="448"/>
      <c r="G95" s="449"/>
      <c r="H95" s="448"/>
      <c r="I95" s="448"/>
      <c r="J95" s="450"/>
    </row>
    <row r="96" spans="2:10" x14ac:dyDescent="0.2">
      <c r="B96" s="447"/>
      <c r="C96" s="448"/>
      <c r="D96" s="448"/>
      <c r="E96" s="448"/>
      <c r="F96" s="448"/>
      <c r="G96" s="449"/>
      <c r="H96" s="448"/>
      <c r="I96" s="448"/>
      <c r="J96" s="450"/>
    </row>
    <row r="97" spans="2:10" x14ac:dyDescent="0.2">
      <c r="B97" s="447"/>
      <c r="C97" s="448"/>
      <c r="D97" s="448"/>
      <c r="E97" s="448"/>
      <c r="F97" s="448"/>
      <c r="G97" s="449"/>
      <c r="H97" s="448"/>
      <c r="I97" s="448"/>
      <c r="J97" s="450"/>
    </row>
    <row r="98" spans="2:10" x14ac:dyDescent="0.2">
      <c r="B98" s="447"/>
      <c r="C98" s="448"/>
      <c r="D98" s="448"/>
      <c r="E98" s="448"/>
      <c r="F98" s="448"/>
      <c r="G98" s="449"/>
      <c r="H98" s="448"/>
      <c r="I98" s="448"/>
      <c r="J98" s="450"/>
    </row>
    <row r="99" spans="2:10" x14ac:dyDescent="0.2">
      <c r="B99" s="447"/>
      <c r="C99" s="448"/>
      <c r="D99" s="448"/>
      <c r="E99" s="448"/>
      <c r="F99" s="448"/>
      <c r="G99" s="449"/>
      <c r="H99" s="448"/>
      <c r="I99" s="448"/>
      <c r="J99" s="450"/>
    </row>
    <row r="100" spans="2:10" x14ac:dyDescent="0.2">
      <c r="B100" s="447"/>
      <c r="C100" s="448"/>
      <c r="D100" s="448"/>
      <c r="E100" s="448"/>
      <c r="F100" s="448"/>
      <c r="G100" s="449"/>
      <c r="H100" s="448"/>
      <c r="I100" s="448"/>
      <c r="J100" s="450"/>
    </row>
    <row r="101" spans="2:10" x14ac:dyDescent="0.2">
      <c r="B101" s="447"/>
      <c r="C101" s="448"/>
      <c r="D101" s="448"/>
      <c r="E101" s="448"/>
      <c r="F101" s="448"/>
      <c r="G101" s="449"/>
      <c r="H101" s="448"/>
      <c r="I101" s="448"/>
      <c r="J101" s="450"/>
    </row>
    <row r="102" spans="2:10" x14ac:dyDescent="0.2">
      <c r="B102" s="447"/>
      <c r="C102" s="448"/>
      <c r="D102" s="448"/>
      <c r="E102" s="448"/>
      <c r="F102" s="448"/>
      <c r="G102" s="449"/>
      <c r="H102" s="448"/>
      <c r="I102" s="448"/>
      <c r="J102" s="450"/>
    </row>
    <row r="103" spans="2:10" x14ac:dyDescent="0.2">
      <c r="B103" s="447"/>
      <c r="C103" s="448"/>
      <c r="D103" s="448"/>
      <c r="E103" s="448"/>
      <c r="F103" s="448"/>
      <c r="G103" s="449"/>
      <c r="H103" s="448"/>
      <c r="I103" s="448"/>
      <c r="J103" s="450"/>
    </row>
    <row r="104" spans="2:10" x14ac:dyDescent="0.2">
      <c r="B104" s="447"/>
      <c r="C104" s="448"/>
      <c r="D104" s="448"/>
      <c r="E104" s="448"/>
      <c r="F104" s="448"/>
      <c r="G104" s="449"/>
      <c r="H104" s="448"/>
      <c r="I104" s="448"/>
      <c r="J104" s="450"/>
    </row>
    <row r="105" spans="2:10" x14ac:dyDescent="0.2">
      <c r="B105" s="447"/>
      <c r="C105" s="448"/>
      <c r="D105" s="448"/>
      <c r="E105" s="448"/>
      <c r="F105" s="448"/>
      <c r="G105" s="449"/>
      <c r="H105" s="448"/>
      <c r="I105" s="448"/>
      <c r="J105" s="450"/>
    </row>
    <row r="106" spans="2:10" x14ac:dyDescent="0.2">
      <c r="B106" s="447"/>
      <c r="C106" s="448"/>
      <c r="D106" s="448"/>
      <c r="E106" s="448"/>
      <c r="F106" s="448"/>
      <c r="G106" s="449"/>
      <c r="H106" s="448"/>
      <c r="I106" s="448"/>
      <c r="J106" s="450"/>
    </row>
    <row r="107" spans="2:10" x14ac:dyDescent="0.2">
      <c r="B107" s="447"/>
      <c r="C107" s="448"/>
      <c r="D107" s="448"/>
      <c r="E107" s="448"/>
      <c r="F107" s="448"/>
      <c r="G107" s="449"/>
      <c r="H107" s="448"/>
      <c r="I107" s="448"/>
      <c r="J107" s="450"/>
    </row>
    <row r="108" spans="2:10" x14ac:dyDescent="0.2">
      <c r="B108" s="447"/>
      <c r="C108" s="448"/>
      <c r="D108" s="448"/>
      <c r="E108" s="448"/>
      <c r="F108" s="448"/>
      <c r="G108" s="449"/>
      <c r="H108" s="448"/>
      <c r="I108" s="448"/>
      <c r="J108" s="450"/>
    </row>
    <row r="109" spans="2:10" x14ac:dyDescent="0.2">
      <c r="B109" s="447"/>
      <c r="C109" s="448"/>
      <c r="D109" s="448"/>
      <c r="E109" s="448"/>
      <c r="F109" s="448"/>
      <c r="G109" s="449"/>
      <c r="H109" s="448"/>
      <c r="I109" s="448"/>
      <c r="J109" s="450"/>
    </row>
    <row r="110" spans="2:10" x14ac:dyDescent="0.2">
      <c r="B110" s="447"/>
      <c r="C110" s="448" t="s">
        <v>339</v>
      </c>
      <c r="D110" s="448"/>
      <c r="E110" s="448"/>
      <c r="F110" s="455" t="s">
        <v>340</v>
      </c>
      <c r="G110" s="449"/>
      <c r="H110" s="448"/>
      <c r="I110" s="448"/>
      <c r="J110" s="450"/>
    </row>
    <row r="111" spans="2:10" x14ac:dyDescent="0.2">
      <c r="B111" s="447"/>
      <c r="C111" s="448"/>
      <c r="D111" s="448" t="s">
        <v>341</v>
      </c>
      <c r="E111" s="448"/>
      <c r="F111" s="456">
        <v>1000000</v>
      </c>
      <c r="G111" s="449"/>
      <c r="H111" s="448"/>
      <c r="I111" s="448"/>
      <c r="J111" s="450"/>
    </row>
    <row r="112" spans="2:10" x14ac:dyDescent="0.2">
      <c r="B112" s="447"/>
      <c r="C112" s="448"/>
      <c r="D112" s="448" t="s">
        <v>342</v>
      </c>
      <c r="E112" s="448"/>
      <c r="F112" s="457">
        <v>0.31991318523765472</v>
      </c>
      <c r="G112" s="449"/>
      <c r="H112" s="448"/>
      <c r="I112" s="448"/>
      <c r="J112" s="450"/>
    </row>
    <row r="113" spans="2:10" x14ac:dyDescent="0.2">
      <c r="B113" s="447"/>
      <c r="C113" s="448"/>
      <c r="D113" s="448" t="s">
        <v>343</v>
      </c>
      <c r="E113" s="448"/>
      <c r="F113" s="457">
        <v>0.30545192255596526</v>
      </c>
      <c r="G113" s="449"/>
      <c r="H113" s="448"/>
      <c r="I113" s="448"/>
      <c r="J113" s="450"/>
    </row>
    <row r="114" spans="2:10" x14ac:dyDescent="0.2">
      <c r="B114" s="447"/>
      <c r="C114" s="448"/>
      <c r="D114" s="448" t="s">
        <v>344</v>
      </c>
      <c r="E114" s="448"/>
      <c r="F114" s="457">
        <v>0.31072014298729589</v>
      </c>
      <c r="G114" s="449"/>
      <c r="H114" s="448"/>
      <c r="I114" s="448"/>
      <c r="J114" s="450"/>
    </row>
    <row r="115" spans="2:10" x14ac:dyDescent="0.2">
      <c r="B115" s="447"/>
      <c r="C115" s="448"/>
      <c r="D115" s="448" t="s">
        <v>345</v>
      </c>
      <c r="E115" s="448"/>
      <c r="F115" s="458" t="s">
        <v>393</v>
      </c>
      <c r="G115" s="449"/>
      <c r="H115" s="448"/>
      <c r="I115" s="448"/>
      <c r="J115" s="450"/>
    </row>
    <row r="116" spans="2:10" x14ac:dyDescent="0.2">
      <c r="B116" s="447"/>
      <c r="C116" s="448"/>
      <c r="D116" s="448" t="s">
        <v>346</v>
      </c>
      <c r="E116" s="448"/>
      <c r="F116" s="457">
        <v>8.1325297573932268E-2</v>
      </c>
      <c r="G116" s="449"/>
      <c r="H116" s="448"/>
      <c r="I116" s="448"/>
      <c r="J116" s="450"/>
    </row>
    <row r="117" spans="2:10" x14ac:dyDescent="0.2">
      <c r="B117" s="447"/>
      <c r="C117" s="448"/>
      <c r="D117" s="448" t="s">
        <v>347</v>
      </c>
      <c r="E117" s="448"/>
      <c r="F117" s="457">
        <v>6.6138040254886347E-3</v>
      </c>
      <c r="G117" s="449"/>
      <c r="H117" s="448"/>
      <c r="I117" s="448"/>
      <c r="J117" s="450"/>
    </row>
    <row r="118" spans="2:10" x14ac:dyDescent="0.2">
      <c r="B118" s="447"/>
      <c r="C118" s="448"/>
      <c r="D118" s="448" t="s">
        <v>348</v>
      </c>
      <c r="E118" s="448"/>
      <c r="F118" s="459">
        <v>-0.37438846472730691</v>
      </c>
      <c r="G118" s="449"/>
      <c r="H118" s="448"/>
      <c r="I118" s="448"/>
      <c r="J118" s="450"/>
    </row>
    <row r="119" spans="2:10" x14ac:dyDescent="0.2">
      <c r="B119" s="447"/>
      <c r="C119" s="448"/>
      <c r="D119" s="448" t="s">
        <v>349</v>
      </c>
      <c r="E119" s="448"/>
      <c r="F119" s="460">
        <v>3.1578554470001072</v>
      </c>
      <c r="G119" s="449"/>
      <c r="H119" s="448"/>
      <c r="I119" s="448"/>
      <c r="J119" s="450"/>
    </row>
    <row r="120" spans="2:10" x14ac:dyDescent="0.2">
      <c r="B120" s="447"/>
      <c r="C120" s="448"/>
      <c r="D120" s="448" t="s">
        <v>350</v>
      </c>
      <c r="E120" s="448"/>
      <c r="F120" s="459">
        <v>0.26624581994252056</v>
      </c>
      <c r="G120" s="449"/>
      <c r="H120" s="448"/>
      <c r="I120" s="448"/>
      <c r="J120" s="450"/>
    </row>
    <row r="121" spans="2:10" x14ac:dyDescent="0.2">
      <c r="B121" s="447"/>
      <c r="C121" s="448"/>
      <c r="D121" s="448" t="s">
        <v>351</v>
      </c>
      <c r="E121" s="448"/>
      <c r="F121" s="457">
        <v>-0.1967362598582513</v>
      </c>
      <c r="G121" s="449"/>
      <c r="H121" s="448"/>
      <c r="I121" s="448"/>
      <c r="J121" s="450"/>
    </row>
    <row r="122" spans="2:10" x14ac:dyDescent="0.2">
      <c r="B122" s="447"/>
      <c r="C122" s="448"/>
      <c r="D122" s="448" t="s">
        <v>352</v>
      </c>
      <c r="E122" s="448"/>
      <c r="F122" s="457">
        <v>0.57776827333904723</v>
      </c>
      <c r="G122" s="449"/>
      <c r="H122" s="448"/>
      <c r="I122" s="448"/>
      <c r="J122" s="450"/>
    </row>
    <row r="123" spans="2:10" x14ac:dyDescent="0.2">
      <c r="B123" s="447"/>
      <c r="C123" s="448"/>
      <c r="D123" s="448" t="s">
        <v>353</v>
      </c>
      <c r="E123" s="448"/>
      <c r="F123" s="457">
        <v>0.77450453319729851</v>
      </c>
      <c r="G123" s="449"/>
      <c r="H123" s="448"/>
      <c r="I123" s="448"/>
      <c r="J123" s="450"/>
    </row>
    <row r="124" spans="2:10" x14ac:dyDescent="0.2">
      <c r="B124" s="447"/>
      <c r="C124" s="448"/>
      <c r="D124" s="448" t="s">
        <v>354</v>
      </c>
      <c r="E124" s="448"/>
      <c r="F124" s="457">
        <v>8.1325297573932263E-5</v>
      </c>
      <c r="G124" s="449"/>
      <c r="H124" s="448"/>
      <c r="I124" s="448"/>
      <c r="J124" s="450"/>
    </row>
    <row r="125" spans="2:10" x14ac:dyDescent="0.2">
      <c r="B125" s="447"/>
      <c r="C125" s="448"/>
      <c r="D125" s="448"/>
      <c r="E125" s="448"/>
      <c r="F125" s="448"/>
      <c r="G125" s="449"/>
      <c r="H125" s="448"/>
      <c r="I125" s="448"/>
      <c r="J125" s="450"/>
    </row>
    <row r="126" spans="2:10" x14ac:dyDescent="0.2">
      <c r="B126" s="451" t="s">
        <v>373</v>
      </c>
      <c r="C126" s="452"/>
      <c r="D126" s="452"/>
      <c r="E126" s="452"/>
      <c r="F126" s="452"/>
      <c r="G126" s="453"/>
      <c r="H126" s="452"/>
      <c r="I126" s="452"/>
      <c r="J126" s="454"/>
    </row>
    <row r="127" spans="2:10" x14ac:dyDescent="0.2">
      <c r="B127" s="447"/>
      <c r="C127" s="448"/>
      <c r="D127" s="452" t="s">
        <v>40</v>
      </c>
      <c r="E127" s="448"/>
      <c r="F127" s="448"/>
      <c r="G127" s="449"/>
      <c r="H127" s="448"/>
      <c r="I127" s="448"/>
      <c r="J127" s="450"/>
    </row>
    <row r="128" spans="2:10" x14ac:dyDescent="0.2">
      <c r="B128" s="447"/>
      <c r="C128" s="448" t="s">
        <v>356</v>
      </c>
      <c r="D128" s="448"/>
      <c r="E128" s="448"/>
      <c r="F128" s="455" t="s">
        <v>340</v>
      </c>
      <c r="G128" s="449"/>
      <c r="H128" s="448"/>
      <c r="I128" s="448"/>
      <c r="J128" s="450"/>
    </row>
    <row r="129" spans="2:10" x14ac:dyDescent="0.2">
      <c r="B129" s="447"/>
      <c r="C129" s="448"/>
      <c r="D129" s="448" t="s">
        <v>357</v>
      </c>
      <c r="E129" s="448"/>
      <c r="F129" s="457">
        <v>-0.1967362598582513</v>
      </c>
      <c r="G129" s="449"/>
      <c r="H129" s="448"/>
      <c r="I129" s="448"/>
      <c r="J129" s="450"/>
    </row>
    <row r="130" spans="2:10" x14ac:dyDescent="0.2">
      <c r="B130" s="447"/>
      <c r="C130" s="448"/>
      <c r="D130" s="448" t="s">
        <v>358</v>
      </c>
      <c r="E130" s="448"/>
      <c r="F130" s="457">
        <v>0.198202617099386</v>
      </c>
      <c r="G130" s="449"/>
      <c r="H130" s="448"/>
      <c r="I130" s="448"/>
      <c r="J130" s="450"/>
    </row>
    <row r="131" spans="2:10" x14ac:dyDescent="0.2">
      <c r="B131" s="447"/>
      <c r="C131" s="448"/>
      <c r="D131" s="448" t="s">
        <v>359</v>
      </c>
      <c r="E131" s="448"/>
      <c r="F131" s="457">
        <v>0.23837741718396299</v>
      </c>
      <c r="G131" s="449"/>
      <c r="H131" s="448"/>
      <c r="I131" s="448"/>
      <c r="J131" s="450"/>
    </row>
    <row r="132" spans="2:10" x14ac:dyDescent="0.2">
      <c r="B132" s="447"/>
      <c r="C132" s="448"/>
      <c r="D132" s="448" t="s">
        <v>360</v>
      </c>
      <c r="E132" s="448"/>
      <c r="F132" s="457">
        <v>0.26644065141767798</v>
      </c>
      <c r="G132" s="449"/>
      <c r="H132" s="448"/>
      <c r="I132" s="448"/>
      <c r="J132" s="450"/>
    </row>
    <row r="133" spans="2:10" x14ac:dyDescent="0.2">
      <c r="B133" s="447"/>
      <c r="C133" s="448"/>
      <c r="D133" s="448" t="s">
        <v>361</v>
      </c>
      <c r="E133" s="448"/>
      <c r="F133" s="457">
        <v>0.28964917377585397</v>
      </c>
      <c r="G133" s="449"/>
      <c r="H133" s="448"/>
      <c r="I133" s="448"/>
      <c r="J133" s="450"/>
    </row>
    <row r="134" spans="2:10" x14ac:dyDescent="0.2">
      <c r="B134" s="447"/>
      <c r="C134" s="448"/>
      <c r="D134" s="448" t="s">
        <v>362</v>
      </c>
      <c r="E134" s="448"/>
      <c r="F134" s="457">
        <v>0.31072001736378602</v>
      </c>
      <c r="G134" s="449"/>
      <c r="H134" s="448"/>
      <c r="I134" s="448"/>
      <c r="J134" s="450"/>
    </row>
    <row r="135" spans="2:10" x14ac:dyDescent="0.2">
      <c r="B135" s="447"/>
      <c r="C135" s="448"/>
      <c r="D135" s="448" t="s">
        <v>363</v>
      </c>
      <c r="E135" s="448"/>
      <c r="F135" s="457">
        <v>0.33098907108728698</v>
      </c>
      <c r="G135" s="449"/>
      <c r="H135" s="448"/>
      <c r="I135" s="448"/>
      <c r="J135" s="450"/>
    </row>
    <row r="136" spans="2:10" x14ac:dyDescent="0.2">
      <c r="B136" s="447"/>
      <c r="C136" s="448"/>
      <c r="D136" s="448" t="s">
        <v>364</v>
      </c>
      <c r="E136" s="448"/>
      <c r="F136" s="457">
        <v>0.35192456431422298</v>
      </c>
      <c r="G136" s="449"/>
      <c r="H136" s="448"/>
      <c r="I136" s="448"/>
      <c r="J136" s="450"/>
    </row>
    <row r="137" spans="2:10" x14ac:dyDescent="0.2">
      <c r="B137" s="447"/>
      <c r="C137" s="448"/>
      <c r="D137" s="448" t="s">
        <v>365</v>
      </c>
      <c r="E137" s="448"/>
      <c r="F137" s="457">
        <v>0.375409435242265</v>
      </c>
      <c r="G137" s="449"/>
      <c r="H137" s="448"/>
      <c r="I137" s="448"/>
      <c r="J137" s="450"/>
    </row>
    <row r="138" spans="2:10" x14ac:dyDescent="0.2">
      <c r="B138" s="447"/>
      <c r="C138" s="448"/>
      <c r="D138" s="448" t="s">
        <v>366</v>
      </c>
      <c r="E138" s="448"/>
      <c r="F138" s="457">
        <v>0.40601644931979203</v>
      </c>
      <c r="G138" s="449"/>
      <c r="H138" s="448"/>
      <c r="I138" s="448"/>
      <c r="J138" s="450"/>
    </row>
    <row r="139" spans="2:10" x14ac:dyDescent="0.2">
      <c r="B139" s="447"/>
      <c r="C139" s="448"/>
      <c r="D139" s="448" t="s">
        <v>367</v>
      </c>
      <c r="E139" s="448"/>
      <c r="F139" s="457">
        <v>0.57776827333904701</v>
      </c>
      <c r="G139" s="449"/>
      <c r="H139" s="448"/>
      <c r="I139" s="448"/>
      <c r="J139" s="450"/>
    </row>
    <row r="140" spans="2:10" x14ac:dyDescent="0.2">
      <c r="B140" s="447"/>
      <c r="C140" s="448"/>
      <c r="D140" s="448"/>
      <c r="E140" s="448"/>
      <c r="F140" s="448"/>
      <c r="G140" s="449"/>
      <c r="H140" s="448"/>
      <c r="I140" s="448"/>
      <c r="J140" s="450"/>
    </row>
    <row r="141" spans="2:10" x14ac:dyDescent="0.2">
      <c r="B141" s="451" t="s">
        <v>831</v>
      </c>
      <c r="C141" s="452"/>
      <c r="D141" s="452"/>
      <c r="E141" s="452"/>
      <c r="F141" s="452"/>
      <c r="G141" s="453"/>
      <c r="H141" s="452"/>
      <c r="I141" s="452"/>
      <c r="J141" s="454"/>
    </row>
    <row r="142" spans="2:10" x14ac:dyDescent="0.2">
      <c r="B142" s="447"/>
      <c r="C142" s="448"/>
      <c r="D142" s="452" t="s">
        <v>838</v>
      </c>
      <c r="E142" s="448"/>
      <c r="F142" s="448"/>
      <c r="G142" s="449"/>
      <c r="H142" s="448"/>
      <c r="I142" s="448"/>
      <c r="J142" s="450"/>
    </row>
    <row r="143" spans="2:10" x14ac:dyDescent="0.2">
      <c r="B143" s="447"/>
      <c r="C143" s="448" t="s">
        <v>335</v>
      </c>
      <c r="D143" s="448"/>
      <c r="E143" s="448"/>
      <c r="F143" s="448"/>
      <c r="G143" s="449"/>
      <c r="H143" s="448"/>
      <c r="I143" s="448"/>
      <c r="J143" s="450"/>
    </row>
    <row r="144" spans="2:10" x14ac:dyDescent="0.2">
      <c r="B144" s="447"/>
      <c r="C144" s="448"/>
      <c r="D144" s="448" t="s">
        <v>819</v>
      </c>
      <c r="E144" s="448"/>
      <c r="F144" s="448"/>
      <c r="G144" s="449"/>
      <c r="H144" s="448"/>
      <c r="I144" s="448"/>
      <c r="J144" s="450"/>
    </row>
    <row r="145" spans="2:10" x14ac:dyDescent="0.2">
      <c r="B145" s="447"/>
      <c r="C145" s="448"/>
      <c r="D145" s="448" t="s">
        <v>371</v>
      </c>
      <c r="E145" s="448"/>
      <c r="F145" s="448"/>
      <c r="G145" s="449"/>
      <c r="H145" s="448"/>
      <c r="I145" s="448"/>
      <c r="J145" s="450"/>
    </row>
    <row r="146" spans="2:10" x14ac:dyDescent="0.2">
      <c r="B146" s="447"/>
      <c r="C146" s="448"/>
      <c r="D146" s="448" t="s">
        <v>372</v>
      </c>
      <c r="E146" s="448"/>
      <c r="F146" s="448"/>
      <c r="G146" s="449"/>
      <c r="H146" s="448"/>
      <c r="I146" s="448"/>
      <c r="J146" s="450"/>
    </row>
    <row r="147" spans="2:10" x14ac:dyDescent="0.2">
      <c r="B147" s="447"/>
      <c r="C147" s="448"/>
      <c r="D147" s="448"/>
      <c r="E147" s="448"/>
      <c r="F147" s="448"/>
      <c r="G147" s="449"/>
      <c r="H147" s="448"/>
      <c r="I147" s="448"/>
      <c r="J147" s="450"/>
    </row>
    <row r="148" spans="2:10" x14ac:dyDescent="0.2">
      <c r="B148" s="447"/>
      <c r="C148" s="448"/>
      <c r="D148" s="448"/>
      <c r="E148" s="448"/>
      <c r="F148" s="448"/>
      <c r="G148" s="449"/>
      <c r="H148" s="448"/>
      <c r="I148" s="448"/>
      <c r="J148" s="450"/>
    </row>
    <row r="149" spans="2:10" x14ac:dyDescent="0.2">
      <c r="B149" s="447"/>
      <c r="C149" s="448"/>
      <c r="D149" s="448"/>
      <c r="E149" s="448"/>
      <c r="F149" s="448"/>
      <c r="G149" s="449"/>
      <c r="H149" s="448"/>
      <c r="I149" s="448"/>
      <c r="J149" s="450"/>
    </row>
    <row r="150" spans="2:10" x14ac:dyDescent="0.2">
      <c r="B150" s="447"/>
      <c r="C150" s="448"/>
      <c r="D150" s="448"/>
      <c r="E150" s="448"/>
      <c r="F150" s="448"/>
      <c r="G150" s="449"/>
      <c r="H150" s="448"/>
      <c r="I150" s="448"/>
      <c r="J150" s="450"/>
    </row>
    <row r="151" spans="2:10" x14ac:dyDescent="0.2">
      <c r="B151" s="447"/>
      <c r="C151" s="448"/>
      <c r="D151" s="448"/>
      <c r="E151" s="448"/>
      <c r="F151" s="448"/>
      <c r="G151" s="449"/>
      <c r="H151" s="448"/>
      <c r="I151" s="448"/>
      <c r="J151" s="450"/>
    </row>
    <row r="152" spans="2:10" x14ac:dyDescent="0.2">
      <c r="B152" s="447"/>
      <c r="C152" s="448"/>
      <c r="D152" s="448"/>
      <c r="E152" s="448"/>
      <c r="F152" s="448"/>
      <c r="G152" s="449"/>
      <c r="H152" s="448"/>
      <c r="I152" s="448"/>
      <c r="J152" s="450"/>
    </row>
    <row r="153" spans="2:10" x14ac:dyDescent="0.2">
      <c r="B153" s="447"/>
      <c r="C153" s="448"/>
      <c r="D153" s="448"/>
      <c r="E153" s="448"/>
      <c r="F153" s="448"/>
      <c r="G153" s="449"/>
      <c r="H153" s="448"/>
      <c r="I153" s="448"/>
      <c r="J153" s="450"/>
    </row>
    <row r="154" spans="2:10" x14ac:dyDescent="0.2">
      <c r="B154" s="447"/>
      <c r="C154" s="448"/>
      <c r="D154" s="448"/>
      <c r="E154" s="448"/>
      <c r="F154" s="448"/>
      <c r="G154" s="449"/>
      <c r="H154" s="448"/>
      <c r="I154" s="448"/>
      <c r="J154" s="450"/>
    </row>
    <row r="155" spans="2:10" x14ac:dyDescent="0.2">
      <c r="B155" s="447"/>
      <c r="C155" s="448"/>
      <c r="D155" s="448"/>
      <c r="E155" s="448"/>
      <c r="F155" s="448"/>
      <c r="G155" s="449"/>
      <c r="H155" s="448"/>
      <c r="I155" s="448"/>
      <c r="J155" s="450"/>
    </row>
    <row r="156" spans="2:10" x14ac:dyDescent="0.2">
      <c r="B156" s="447"/>
      <c r="C156" s="448"/>
      <c r="D156" s="448"/>
      <c r="E156" s="448"/>
      <c r="F156" s="448"/>
      <c r="G156" s="449"/>
      <c r="H156" s="448"/>
      <c r="I156" s="448"/>
      <c r="J156" s="450"/>
    </row>
    <row r="157" spans="2:10" x14ac:dyDescent="0.2">
      <c r="B157" s="447"/>
      <c r="C157" s="448"/>
      <c r="D157" s="448"/>
      <c r="E157" s="448"/>
      <c r="F157" s="448"/>
      <c r="G157" s="449"/>
      <c r="H157" s="448"/>
      <c r="I157" s="448"/>
      <c r="J157" s="450"/>
    </row>
    <row r="158" spans="2:10" x14ac:dyDescent="0.2">
      <c r="B158" s="447"/>
      <c r="C158" s="448"/>
      <c r="D158" s="448"/>
      <c r="E158" s="448"/>
      <c r="F158" s="448"/>
      <c r="G158" s="449"/>
      <c r="H158" s="448"/>
      <c r="I158" s="448"/>
      <c r="J158" s="450"/>
    </row>
    <row r="159" spans="2:10" x14ac:dyDescent="0.2">
      <c r="B159" s="447"/>
      <c r="C159" s="448"/>
      <c r="D159" s="448"/>
      <c r="E159" s="448"/>
      <c r="F159" s="448"/>
      <c r="G159" s="449"/>
      <c r="H159" s="448"/>
      <c r="I159" s="448"/>
      <c r="J159" s="450"/>
    </row>
    <row r="160" spans="2:10" x14ac:dyDescent="0.2">
      <c r="B160" s="447"/>
      <c r="C160" s="448"/>
      <c r="D160" s="448"/>
      <c r="E160" s="448"/>
      <c r="F160" s="448"/>
      <c r="G160" s="449"/>
      <c r="H160" s="448"/>
      <c r="I160" s="448"/>
      <c r="J160" s="450"/>
    </row>
    <row r="161" spans="2:10" x14ac:dyDescent="0.2">
      <c r="B161" s="447"/>
      <c r="C161" s="448"/>
      <c r="D161" s="448"/>
      <c r="E161" s="448"/>
      <c r="F161" s="448"/>
      <c r="G161" s="449"/>
      <c r="H161" s="448"/>
      <c r="I161" s="448"/>
      <c r="J161" s="450"/>
    </row>
    <row r="162" spans="2:10" x14ac:dyDescent="0.2">
      <c r="B162" s="447"/>
      <c r="C162" s="448"/>
      <c r="D162" s="448"/>
      <c r="E162" s="448"/>
      <c r="F162" s="448"/>
      <c r="G162" s="449"/>
      <c r="H162" s="448"/>
      <c r="I162" s="448"/>
      <c r="J162" s="450"/>
    </row>
    <row r="163" spans="2:10" x14ac:dyDescent="0.2">
      <c r="B163" s="447"/>
      <c r="C163" s="448"/>
      <c r="D163" s="448"/>
      <c r="E163" s="448"/>
      <c r="F163" s="448"/>
      <c r="G163" s="449"/>
      <c r="H163" s="448"/>
      <c r="I163" s="448"/>
      <c r="J163" s="450"/>
    </row>
    <row r="164" spans="2:10" x14ac:dyDescent="0.2">
      <c r="B164" s="447"/>
      <c r="C164" s="448"/>
      <c r="D164" s="448"/>
      <c r="E164" s="448"/>
      <c r="F164" s="448"/>
      <c r="G164" s="449"/>
      <c r="H164" s="448"/>
      <c r="I164" s="448"/>
      <c r="J164" s="450"/>
    </row>
    <row r="165" spans="2:10" x14ac:dyDescent="0.2">
      <c r="B165" s="447"/>
      <c r="C165" s="448"/>
      <c r="D165" s="448"/>
      <c r="E165" s="448"/>
      <c r="F165" s="448"/>
      <c r="G165" s="449"/>
      <c r="H165" s="448"/>
      <c r="I165" s="448"/>
      <c r="J165" s="450"/>
    </row>
    <row r="166" spans="2:10" x14ac:dyDescent="0.2">
      <c r="B166" s="447"/>
      <c r="C166" s="448" t="s">
        <v>339</v>
      </c>
      <c r="D166" s="448"/>
      <c r="E166" s="448"/>
      <c r="F166" s="455" t="s">
        <v>340</v>
      </c>
      <c r="G166" s="449"/>
      <c r="H166" s="448"/>
      <c r="I166" s="448"/>
      <c r="J166" s="450"/>
    </row>
    <row r="167" spans="2:10" x14ac:dyDescent="0.2">
      <c r="B167" s="447"/>
      <c r="C167" s="448"/>
      <c r="D167" s="448" t="s">
        <v>341</v>
      </c>
      <c r="E167" s="448"/>
      <c r="F167" s="456">
        <v>1000000</v>
      </c>
      <c r="G167" s="449"/>
      <c r="H167" s="448"/>
      <c r="I167" s="448"/>
      <c r="J167" s="450"/>
    </row>
    <row r="168" spans="2:10" x14ac:dyDescent="0.2">
      <c r="B168" s="447"/>
      <c r="C168" s="448"/>
      <c r="D168" s="448" t="s">
        <v>342</v>
      </c>
      <c r="E168" s="448"/>
      <c r="F168" s="457">
        <v>0.16515469925246865</v>
      </c>
      <c r="G168" s="449"/>
      <c r="H168" s="448"/>
      <c r="I168" s="448"/>
      <c r="J168" s="450"/>
    </row>
    <row r="169" spans="2:10" x14ac:dyDescent="0.2">
      <c r="B169" s="447"/>
      <c r="C169" s="448"/>
      <c r="D169" s="448" t="s">
        <v>343</v>
      </c>
      <c r="E169" s="448"/>
      <c r="F169" s="457">
        <v>0.15517682207077241</v>
      </c>
      <c r="G169" s="449"/>
      <c r="H169" s="448"/>
      <c r="I169" s="448"/>
      <c r="J169" s="450"/>
    </row>
    <row r="170" spans="2:10" x14ac:dyDescent="0.2">
      <c r="B170" s="447"/>
      <c r="C170" s="448"/>
      <c r="D170" s="448" t="s">
        <v>344</v>
      </c>
      <c r="E170" s="448"/>
      <c r="F170" s="457">
        <v>0.16021911261790464</v>
      </c>
      <c r="G170" s="449"/>
      <c r="H170" s="448"/>
      <c r="I170" s="448"/>
      <c r="J170" s="450"/>
    </row>
    <row r="171" spans="2:10" x14ac:dyDescent="0.2">
      <c r="B171" s="447"/>
      <c r="C171" s="448"/>
      <c r="D171" s="448" t="s">
        <v>345</v>
      </c>
      <c r="E171" s="448"/>
      <c r="F171" s="458" t="s">
        <v>393</v>
      </c>
      <c r="G171" s="449"/>
      <c r="H171" s="448"/>
      <c r="I171" s="448"/>
      <c r="J171" s="450"/>
    </row>
    <row r="172" spans="2:10" x14ac:dyDescent="0.2">
      <c r="B172" s="447"/>
      <c r="C172" s="448"/>
      <c r="D172" s="448" t="s">
        <v>346</v>
      </c>
      <c r="E172" s="448"/>
      <c r="F172" s="457">
        <v>8.8298327412008409E-2</v>
      </c>
      <c r="G172" s="449"/>
      <c r="H172" s="448"/>
      <c r="I172" s="448"/>
      <c r="J172" s="450"/>
    </row>
    <row r="173" spans="2:10" x14ac:dyDescent="0.2">
      <c r="B173" s="447"/>
      <c r="C173" s="448"/>
      <c r="D173" s="448" t="s">
        <v>347</v>
      </c>
      <c r="E173" s="448"/>
      <c r="F173" s="457">
        <v>7.7965946237582356E-3</v>
      </c>
      <c r="G173" s="449"/>
      <c r="H173" s="448"/>
      <c r="I173" s="448"/>
      <c r="J173" s="450"/>
    </row>
    <row r="174" spans="2:10" x14ac:dyDescent="0.2">
      <c r="B174" s="447"/>
      <c r="C174" s="448"/>
      <c r="D174" s="448" t="s">
        <v>348</v>
      </c>
      <c r="E174" s="448"/>
      <c r="F174" s="459">
        <v>-0.33269922699340759</v>
      </c>
      <c r="G174" s="449"/>
      <c r="H174" s="448"/>
      <c r="I174" s="448"/>
      <c r="J174" s="450"/>
    </row>
    <row r="175" spans="2:10" x14ac:dyDescent="0.2">
      <c r="B175" s="447"/>
      <c r="C175" s="448"/>
      <c r="D175" s="448" t="s">
        <v>349</v>
      </c>
      <c r="E175" s="448"/>
      <c r="F175" s="460">
        <v>3.1221384080724257</v>
      </c>
      <c r="G175" s="449"/>
      <c r="H175" s="448"/>
      <c r="I175" s="448"/>
      <c r="J175" s="450"/>
    </row>
    <row r="176" spans="2:10" x14ac:dyDescent="0.2">
      <c r="B176" s="447"/>
      <c r="C176" s="448"/>
      <c r="D176" s="448" t="s">
        <v>350</v>
      </c>
      <c r="E176" s="448"/>
      <c r="F176" s="459">
        <v>0.56901750038248411</v>
      </c>
      <c r="G176" s="449"/>
      <c r="H176" s="448"/>
      <c r="I176" s="448"/>
      <c r="J176" s="450"/>
    </row>
    <row r="177" spans="2:10" x14ac:dyDescent="0.2">
      <c r="B177" s="447"/>
      <c r="C177" s="448"/>
      <c r="D177" s="448" t="s">
        <v>351</v>
      </c>
      <c r="E177" s="448"/>
      <c r="F177" s="457">
        <v>-0.35421656174063704</v>
      </c>
      <c r="G177" s="449"/>
      <c r="H177" s="448"/>
      <c r="I177" s="448"/>
      <c r="J177" s="450"/>
    </row>
    <row r="178" spans="2:10" x14ac:dyDescent="0.2">
      <c r="B178" s="447"/>
      <c r="C178" s="448"/>
      <c r="D178" s="448" t="s">
        <v>352</v>
      </c>
      <c r="E178" s="448"/>
      <c r="F178" s="457">
        <v>0.46949161925385824</v>
      </c>
      <c r="G178" s="449"/>
      <c r="H178" s="448"/>
      <c r="I178" s="448"/>
      <c r="J178" s="450"/>
    </row>
    <row r="179" spans="2:10" x14ac:dyDescent="0.2">
      <c r="B179" s="447"/>
      <c r="C179" s="448"/>
      <c r="D179" s="448" t="s">
        <v>353</v>
      </c>
      <c r="E179" s="448"/>
      <c r="F179" s="457">
        <v>0.82370818099449528</v>
      </c>
      <c r="G179" s="449"/>
      <c r="H179" s="448"/>
      <c r="I179" s="448"/>
      <c r="J179" s="450"/>
    </row>
    <row r="180" spans="2:10" x14ac:dyDescent="0.2">
      <c r="B180" s="447"/>
      <c r="C180" s="448"/>
      <c r="D180" s="448" t="s">
        <v>354</v>
      </c>
      <c r="E180" s="448"/>
      <c r="F180" s="457">
        <v>8.8298327412008408E-5</v>
      </c>
      <c r="G180" s="449"/>
      <c r="H180" s="448"/>
      <c r="I180" s="448"/>
      <c r="J180" s="450"/>
    </row>
    <row r="181" spans="2:10" x14ac:dyDescent="0.2">
      <c r="B181" s="447"/>
      <c r="C181" s="448"/>
      <c r="D181" s="448"/>
      <c r="E181" s="448"/>
      <c r="F181" s="448"/>
      <c r="G181" s="449"/>
      <c r="H181" s="448"/>
      <c r="I181" s="448"/>
      <c r="J181" s="450"/>
    </row>
    <row r="182" spans="2:10" x14ac:dyDescent="0.2">
      <c r="B182" s="451" t="s">
        <v>830</v>
      </c>
      <c r="C182" s="452"/>
      <c r="D182" s="452"/>
      <c r="E182" s="452"/>
      <c r="F182" s="452"/>
      <c r="G182" s="453"/>
      <c r="H182" s="452"/>
      <c r="I182" s="452"/>
      <c r="J182" s="454"/>
    </row>
    <row r="183" spans="2:10" x14ac:dyDescent="0.2">
      <c r="B183" s="447"/>
      <c r="C183" s="448"/>
      <c r="D183" s="452" t="s">
        <v>838</v>
      </c>
      <c r="E183" s="448"/>
      <c r="F183" s="448"/>
      <c r="G183" s="449"/>
      <c r="H183" s="448"/>
      <c r="I183" s="448"/>
      <c r="J183" s="450"/>
    </row>
    <row r="184" spans="2:10" x14ac:dyDescent="0.2">
      <c r="B184" s="447"/>
      <c r="C184" s="448" t="s">
        <v>356</v>
      </c>
      <c r="D184" s="448"/>
      <c r="E184" s="448"/>
      <c r="F184" s="455" t="s">
        <v>340</v>
      </c>
      <c r="G184" s="449"/>
      <c r="H184" s="448"/>
      <c r="I184" s="448"/>
      <c r="J184" s="450"/>
    </row>
    <row r="185" spans="2:10" x14ac:dyDescent="0.2">
      <c r="B185" s="447"/>
      <c r="C185" s="448"/>
      <c r="D185" s="448" t="s">
        <v>357</v>
      </c>
      <c r="E185" s="448"/>
      <c r="F185" s="457">
        <v>-0.35421656174063704</v>
      </c>
      <c r="G185" s="449"/>
      <c r="H185" s="448"/>
      <c r="I185" s="448"/>
      <c r="J185" s="450"/>
    </row>
    <row r="186" spans="2:10" x14ac:dyDescent="0.2">
      <c r="B186" s="447"/>
      <c r="C186" s="448"/>
      <c r="D186" s="448" t="s">
        <v>358</v>
      </c>
      <c r="E186" s="448"/>
      <c r="F186" s="457">
        <v>3.8994082441445997E-2</v>
      </c>
      <c r="G186" s="449"/>
      <c r="H186" s="448"/>
      <c r="I186" s="448"/>
      <c r="J186" s="450"/>
    </row>
    <row r="187" spans="2:10" x14ac:dyDescent="0.2">
      <c r="B187" s="447"/>
      <c r="C187" s="448"/>
      <c r="D187" s="448" t="s">
        <v>359</v>
      </c>
      <c r="E187" s="448"/>
      <c r="F187" s="457">
        <v>8.2432889276590995E-2</v>
      </c>
      <c r="G187" s="449"/>
      <c r="H187" s="448"/>
      <c r="I187" s="448"/>
      <c r="J187" s="450"/>
    </row>
    <row r="188" spans="2:10" x14ac:dyDescent="0.2">
      <c r="B188" s="447"/>
      <c r="C188" s="448"/>
      <c r="D188" s="448" t="s">
        <v>360</v>
      </c>
      <c r="E188" s="448"/>
      <c r="F188" s="457">
        <v>0.112415000849643</v>
      </c>
      <c r="G188" s="449"/>
      <c r="H188" s="448"/>
      <c r="I188" s="448"/>
      <c r="J188" s="450"/>
    </row>
    <row r="189" spans="2:10" x14ac:dyDescent="0.2">
      <c r="B189" s="447"/>
      <c r="C189" s="448"/>
      <c r="D189" s="448" t="s">
        <v>361</v>
      </c>
      <c r="E189" s="448"/>
      <c r="F189" s="457">
        <v>0.13749240063158599</v>
      </c>
      <c r="G189" s="449"/>
      <c r="H189" s="448"/>
      <c r="I189" s="448"/>
      <c r="J189" s="450"/>
    </row>
    <row r="190" spans="2:10" x14ac:dyDescent="0.2">
      <c r="B190" s="447"/>
      <c r="C190" s="448"/>
      <c r="D190" s="448" t="s">
        <v>362</v>
      </c>
      <c r="E190" s="448"/>
      <c r="F190" s="457">
        <v>0.160219106199251</v>
      </c>
      <c r="G190" s="449"/>
      <c r="H190" s="448"/>
      <c r="I190" s="448"/>
      <c r="J190" s="450"/>
    </row>
    <row r="191" spans="2:10" x14ac:dyDescent="0.2">
      <c r="B191" s="447"/>
      <c r="C191" s="448"/>
      <c r="D191" s="448" t="s">
        <v>363</v>
      </c>
      <c r="E191" s="448"/>
      <c r="F191" s="457">
        <v>0.182177218437685</v>
      </c>
      <c r="G191" s="449"/>
      <c r="H191" s="448"/>
      <c r="I191" s="448"/>
      <c r="J191" s="450"/>
    </row>
    <row r="192" spans="2:10" x14ac:dyDescent="0.2">
      <c r="B192" s="447"/>
      <c r="C192" s="448"/>
      <c r="D192" s="448" t="s">
        <v>364</v>
      </c>
      <c r="E192" s="448"/>
      <c r="F192" s="457">
        <v>0.205046669813434</v>
      </c>
      <c r="G192" s="449"/>
      <c r="H192" s="448"/>
      <c r="I192" s="448"/>
      <c r="J192" s="450"/>
    </row>
    <row r="193" spans="2:10" x14ac:dyDescent="0.2">
      <c r="B193" s="447"/>
      <c r="C193" s="448"/>
      <c r="D193" s="448" t="s">
        <v>365</v>
      </c>
      <c r="E193" s="448"/>
      <c r="F193" s="457">
        <v>0.230731201788448</v>
      </c>
      <c r="G193" s="449"/>
      <c r="H193" s="448"/>
      <c r="I193" s="448"/>
      <c r="J193" s="450"/>
    </row>
    <row r="194" spans="2:10" x14ac:dyDescent="0.2">
      <c r="B194" s="447"/>
      <c r="C194" s="448"/>
      <c r="D194" s="448" t="s">
        <v>366</v>
      </c>
      <c r="E194" s="448"/>
      <c r="F194" s="457">
        <v>0.26490804285969899</v>
      </c>
      <c r="G194" s="449"/>
      <c r="H194" s="448"/>
      <c r="I194" s="448"/>
      <c r="J194" s="450"/>
    </row>
    <row r="195" spans="2:10" x14ac:dyDescent="0.2">
      <c r="B195" s="447"/>
      <c r="C195" s="448"/>
      <c r="D195" s="448" t="s">
        <v>367</v>
      </c>
      <c r="E195" s="448"/>
      <c r="F195" s="457">
        <v>0.46949161925385802</v>
      </c>
      <c r="G195" s="449"/>
      <c r="H195" s="448"/>
      <c r="I195" s="448"/>
      <c r="J195" s="450"/>
    </row>
    <row r="196" spans="2:10" x14ac:dyDescent="0.2">
      <c r="B196" s="447"/>
      <c r="C196" s="448"/>
      <c r="D196" s="448"/>
      <c r="E196" s="448"/>
      <c r="F196" s="448"/>
      <c r="G196" s="449"/>
      <c r="H196" s="448"/>
      <c r="I196" s="448"/>
      <c r="J196" s="450"/>
    </row>
    <row r="197" spans="2:10" x14ac:dyDescent="0.2">
      <c r="B197" s="451" t="s">
        <v>379</v>
      </c>
      <c r="C197" s="452"/>
      <c r="D197" s="452"/>
      <c r="E197" s="452"/>
      <c r="F197" s="452"/>
      <c r="G197" s="453"/>
      <c r="H197" s="452"/>
      <c r="I197" s="452"/>
      <c r="J197" s="454"/>
    </row>
    <row r="198" spans="2:10" x14ac:dyDescent="0.2">
      <c r="B198" s="447"/>
      <c r="C198" s="448"/>
      <c r="D198" s="452" t="s">
        <v>839</v>
      </c>
      <c r="E198" s="448"/>
      <c r="F198" s="448"/>
      <c r="G198" s="449"/>
      <c r="H198" s="448"/>
      <c r="I198" s="448"/>
      <c r="J198" s="450"/>
    </row>
    <row r="199" spans="2:10" x14ac:dyDescent="0.2">
      <c r="B199" s="447"/>
      <c r="C199" s="448" t="s">
        <v>335</v>
      </c>
      <c r="D199" s="448"/>
      <c r="E199" s="448"/>
      <c r="F199" s="448"/>
      <c r="G199" s="449"/>
      <c r="H199" s="448"/>
      <c r="I199" s="448"/>
      <c r="J199" s="450"/>
    </row>
    <row r="200" spans="2:10" x14ac:dyDescent="0.2">
      <c r="B200" s="447"/>
      <c r="C200" s="448"/>
      <c r="D200" s="448" t="s">
        <v>829</v>
      </c>
      <c r="E200" s="448"/>
      <c r="F200" s="448"/>
      <c r="G200" s="449"/>
      <c r="H200" s="448"/>
      <c r="I200" s="448"/>
      <c r="J200" s="450"/>
    </row>
    <row r="201" spans="2:10" x14ac:dyDescent="0.2">
      <c r="B201" s="447"/>
      <c r="C201" s="448"/>
      <c r="D201" s="448" t="s">
        <v>377</v>
      </c>
      <c r="E201" s="448"/>
      <c r="F201" s="448"/>
      <c r="G201" s="449"/>
      <c r="H201" s="448"/>
      <c r="I201" s="448"/>
      <c r="J201" s="450"/>
    </row>
    <row r="202" spans="2:10" x14ac:dyDescent="0.2">
      <c r="B202" s="447"/>
      <c r="C202" s="448"/>
      <c r="D202" s="448" t="s">
        <v>372</v>
      </c>
      <c r="E202" s="448"/>
      <c r="F202" s="448"/>
      <c r="G202" s="449"/>
      <c r="H202" s="448"/>
      <c r="I202" s="448"/>
      <c r="J202" s="450"/>
    </row>
    <row r="203" spans="2:10" x14ac:dyDescent="0.2">
      <c r="B203" s="447"/>
      <c r="C203" s="448"/>
      <c r="D203" s="448"/>
      <c r="E203" s="448"/>
      <c r="F203" s="448"/>
      <c r="G203" s="449"/>
      <c r="H203" s="448"/>
      <c r="I203" s="448"/>
      <c r="J203" s="450"/>
    </row>
    <row r="204" spans="2:10" x14ac:dyDescent="0.2">
      <c r="B204" s="447"/>
      <c r="C204" s="448"/>
      <c r="D204" s="448"/>
      <c r="E204" s="448"/>
      <c r="F204" s="448"/>
      <c r="G204" s="449"/>
      <c r="H204" s="448"/>
      <c r="I204" s="448"/>
      <c r="J204" s="450"/>
    </row>
    <row r="205" spans="2:10" x14ac:dyDescent="0.2">
      <c r="B205" s="447"/>
      <c r="C205" s="448"/>
      <c r="D205" s="448"/>
      <c r="E205" s="448"/>
      <c r="F205" s="448"/>
      <c r="G205" s="449"/>
      <c r="H205" s="448"/>
      <c r="I205" s="448"/>
      <c r="J205" s="450"/>
    </row>
    <row r="206" spans="2:10" x14ac:dyDescent="0.2">
      <c r="B206" s="447"/>
      <c r="C206" s="448"/>
      <c r="D206" s="448"/>
      <c r="E206" s="448"/>
      <c r="F206" s="448"/>
      <c r="G206" s="449"/>
      <c r="H206" s="448"/>
      <c r="I206" s="448"/>
      <c r="J206" s="450"/>
    </row>
    <row r="207" spans="2:10" x14ac:dyDescent="0.2">
      <c r="B207" s="447"/>
      <c r="C207" s="448"/>
      <c r="D207" s="448"/>
      <c r="E207" s="448"/>
      <c r="F207" s="448"/>
      <c r="G207" s="449"/>
      <c r="H207" s="448"/>
      <c r="I207" s="448"/>
      <c r="J207" s="450"/>
    </row>
    <row r="208" spans="2:10" x14ac:dyDescent="0.2">
      <c r="B208" s="447"/>
      <c r="C208" s="448"/>
      <c r="D208" s="448"/>
      <c r="E208" s="448"/>
      <c r="F208" s="448"/>
      <c r="G208" s="449"/>
      <c r="H208" s="448"/>
      <c r="I208" s="448"/>
      <c r="J208" s="450"/>
    </row>
    <row r="209" spans="2:10" x14ac:dyDescent="0.2">
      <c r="B209" s="447"/>
      <c r="C209" s="448"/>
      <c r="D209" s="448"/>
      <c r="E209" s="448"/>
      <c r="F209" s="448"/>
      <c r="G209" s="449"/>
      <c r="H209" s="448"/>
      <c r="I209" s="448"/>
      <c r="J209" s="450"/>
    </row>
    <row r="210" spans="2:10" x14ac:dyDescent="0.2">
      <c r="B210" s="447"/>
      <c r="C210" s="448"/>
      <c r="D210" s="448"/>
      <c r="E210" s="448"/>
      <c r="F210" s="448"/>
      <c r="G210" s="449"/>
      <c r="H210" s="448"/>
      <c r="I210" s="448"/>
      <c r="J210" s="450"/>
    </row>
    <row r="211" spans="2:10" x14ac:dyDescent="0.2">
      <c r="B211" s="447"/>
      <c r="C211" s="448"/>
      <c r="D211" s="448"/>
      <c r="E211" s="448"/>
      <c r="F211" s="448"/>
      <c r="G211" s="449"/>
      <c r="H211" s="448"/>
      <c r="I211" s="448"/>
      <c r="J211" s="450"/>
    </row>
    <row r="212" spans="2:10" x14ac:dyDescent="0.2">
      <c r="B212" s="447"/>
      <c r="C212" s="448"/>
      <c r="D212" s="448"/>
      <c r="E212" s="448"/>
      <c r="F212" s="448"/>
      <c r="G212" s="449"/>
      <c r="H212" s="448"/>
      <c r="I212" s="448"/>
      <c r="J212" s="450"/>
    </row>
    <row r="213" spans="2:10" x14ac:dyDescent="0.2">
      <c r="B213" s="447"/>
      <c r="C213" s="448"/>
      <c r="D213" s="448"/>
      <c r="E213" s="448"/>
      <c r="F213" s="448"/>
      <c r="G213" s="449"/>
      <c r="H213" s="448"/>
      <c r="I213" s="448"/>
      <c r="J213" s="450"/>
    </row>
    <row r="214" spans="2:10" x14ac:dyDescent="0.2">
      <c r="B214" s="447"/>
      <c r="C214" s="448"/>
      <c r="D214" s="448"/>
      <c r="E214" s="448"/>
      <c r="F214" s="448"/>
      <c r="G214" s="449"/>
      <c r="H214" s="448"/>
      <c r="I214" s="448"/>
      <c r="J214" s="450"/>
    </row>
    <row r="215" spans="2:10" x14ac:dyDescent="0.2">
      <c r="B215" s="447"/>
      <c r="C215" s="448"/>
      <c r="D215" s="448"/>
      <c r="E215" s="448"/>
      <c r="F215" s="448"/>
      <c r="G215" s="449"/>
      <c r="H215" s="448"/>
      <c r="I215" s="448"/>
      <c r="J215" s="450"/>
    </row>
    <row r="216" spans="2:10" x14ac:dyDescent="0.2">
      <c r="B216" s="447"/>
      <c r="C216" s="448"/>
      <c r="D216" s="448"/>
      <c r="E216" s="448"/>
      <c r="F216" s="448"/>
      <c r="G216" s="449"/>
      <c r="H216" s="448"/>
      <c r="I216" s="448"/>
      <c r="J216" s="450"/>
    </row>
    <row r="217" spans="2:10" x14ac:dyDescent="0.2">
      <c r="B217" s="447"/>
      <c r="C217" s="448"/>
      <c r="D217" s="448"/>
      <c r="E217" s="448"/>
      <c r="F217" s="448"/>
      <c r="G217" s="449"/>
      <c r="H217" s="448"/>
      <c r="I217" s="448"/>
      <c r="J217" s="450"/>
    </row>
    <row r="218" spans="2:10" x14ac:dyDescent="0.2">
      <c r="B218" s="447"/>
      <c r="C218" s="448"/>
      <c r="D218" s="448"/>
      <c r="E218" s="448"/>
      <c r="F218" s="448"/>
      <c r="G218" s="449"/>
      <c r="H218" s="448"/>
      <c r="I218" s="448"/>
      <c r="J218" s="450"/>
    </row>
    <row r="219" spans="2:10" x14ac:dyDescent="0.2">
      <c r="B219" s="447"/>
      <c r="C219" s="448"/>
      <c r="D219" s="448"/>
      <c r="E219" s="448"/>
      <c r="F219" s="448"/>
      <c r="G219" s="449"/>
      <c r="H219" s="448"/>
      <c r="I219" s="448"/>
      <c r="J219" s="450"/>
    </row>
    <row r="220" spans="2:10" x14ac:dyDescent="0.2">
      <c r="B220" s="447"/>
      <c r="C220" s="448"/>
      <c r="D220" s="448"/>
      <c r="E220" s="448"/>
      <c r="F220" s="448"/>
      <c r="G220" s="449"/>
      <c r="H220" s="448"/>
      <c r="I220" s="448"/>
      <c r="J220" s="450"/>
    </row>
    <row r="221" spans="2:10" x14ac:dyDescent="0.2">
      <c r="B221" s="447"/>
      <c r="C221" s="448"/>
      <c r="D221" s="448"/>
      <c r="E221" s="448"/>
      <c r="F221" s="448"/>
      <c r="G221" s="449"/>
      <c r="H221" s="448"/>
      <c r="I221" s="448"/>
      <c r="J221" s="450"/>
    </row>
    <row r="222" spans="2:10" x14ac:dyDescent="0.2">
      <c r="B222" s="447"/>
      <c r="C222" s="448" t="s">
        <v>339</v>
      </c>
      <c r="D222" s="448"/>
      <c r="E222" s="448"/>
      <c r="F222" s="455" t="s">
        <v>340</v>
      </c>
      <c r="G222" s="449"/>
      <c r="H222" s="448"/>
      <c r="I222" s="448"/>
      <c r="J222" s="450"/>
    </row>
    <row r="223" spans="2:10" x14ac:dyDescent="0.2">
      <c r="B223" s="447"/>
      <c r="C223" s="448"/>
      <c r="D223" s="448" t="s">
        <v>341</v>
      </c>
      <c r="E223" s="448"/>
      <c r="F223" s="456">
        <v>1000000</v>
      </c>
      <c r="G223" s="449"/>
      <c r="H223" s="448"/>
      <c r="I223" s="448"/>
      <c r="J223" s="450"/>
    </row>
    <row r="224" spans="2:10" x14ac:dyDescent="0.2">
      <c r="B224" s="447"/>
      <c r="C224" s="448"/>
      <c r="D224" s="448" t="s">
        <v>342</v>
      </c>
      <c r="E224" s="448"/>
      <c r="F224" s="457">
        <v>0.6375375760980968</v>
      </c>
      <c r="G224" s="449"/>
      <c r="H224" s="448"/>
      <c r="I224" s="448"/>
      <c r="J224" s="450"/>
    </row>
    <row r="225" spans="2:10" x14ac:dyDescent="0.2">
      <c r="B225" s="447"/>
      <c r="C225" s="448"/>
      <c r="D225" s="448" t="s">
        <v>343</v>
      </c>
      <c r="E225" s="448"/>
      <c r="F225" s="457">
        <v>0.61439937855988169</v>
      </c>
      <c r="G225" s="449"/>
      <c r="H225" s="448"/>
      <c r="I225" s="448"/>
      <c r="J225" s="450"/>
    </row>
    <row r="226" spans="2:10" x14ac:dyDescent="0.2">
      <c r="B226" s="447"/>
      <c r="C226" s="448"/>
      <c r="D226" s="448" t="s">
        <v>344</v>
      </c>
      <c r="E226" s="448"/>
      <c r="F226" s="457">
        <v>0.61815556594133603</v>
      </c>
      <c r="G226" s="449"/>
      <c r="H226" s="448"/>
      <c r="I226" s="448"/>
      <c r="J226" s="450"/>
    </row>
    <row r="227" spans="2:10" x14ac:dyDescent="0.2">
      <c r="B227" s="447"/>
      <c r="C227" s="448"/>
      <c r="D227" s="448" t="s">
        <v>345</v>
      </c>
      <c r="E227" s="448"/>
      <c r="F227" s="458" t="s">
        <v>393</v>
      </c>
      <c r="G227" s="449"/>
      <c r="H227" s="448"/>
      <c r="I227" s="448"/>
      <c r="J227" s="450"/>
    </row>
    <row r="228" spans="2:10" x14ac:dyDescent="0.2">
      <c r="B228" s="447"/>
      <c r="C228" s="448"/>
      <c r="D228" s="448" t="s">
        <v>346</v>
      </c>
      <c r="E228" s="448"/>
      <c r="F228" s="457">
        <v>7.1900189166132153E-2</v>
      </c>
      <c r="G228" s="449"/>
      <c r="H228" s="448"/>
      <c r="I228" s="448"/>
      <c r="J228" s="450"/>
    </row>
    <row r="229" spans="2:10" x14ac:dyDescent="0.2">
      <c r="B229" s="447"/>
      <c r="C229" s="448"/>
      <c r="D229" s="448" t="s">
        <v>347</v>
      </c>
      <c r="E229" s="448"/>
      <c r="F229" s="457">
        <v>5.1696372021255875E-3</v>
      </c>
      <c r="G229" s="449"/>
      <c r="H229" s="448"/>
      <c r="I229" s="448"/>
      <c r="J229" s="450"/>
    </row>
    <row r="230" spans="2:10" x14ac:dyDescent="0.2">
      <c r="B230" s="447"/>
      <c r="C230" s="448"/>
      <c r="D230" s="448" t="s">
        <v>348</v>
      </c>
      <c r="E230" s="448"/>
      <c r="F230" s="459">
        <v>-0.36192096951176828</v>
      </c>
      <c r="G230" s="449"/>
      <c r="H230" s="448"/>
      <c r="I230" s="448"/>
      <c r="J230" s="450"/>
    </row>
    <row r="231" spans="2:10" x14ac:dyDescent="0.2">
      <c r="B231" s="447"/>
      <c r="C231" s="448"/>
      <c r="D231" s="448" t="s">
        <v>349</v>
      </c>
      <c r="E231" s="448"/>
      <c r="F231" s="460">
        <v>3.0149573105021554</v>
      </c>
      <c r="G231" s="449"/>
      <c r="H231" s="448"/>
      <c r="I231" s="448"/>
      <c r="J231" s="450"/>
    </row>
    <row r="232" spans="2:10" x14ac:dyDescent="0.2">
      <c r="B232" s="447"/>
      <c r="C232" s="448"/>
      <c r="D232" s="448" t="s">
        <v>350</v>
      </c>
      <c r="E232" s="448"/>
      <c r="F232" s="459">
        <v>0.11702516583701995</v>
      </c>
      <c r="G232" s="449"/>
      <c r="H232" s="448"/>
      <c r="I232" s="448"/>
      <c r="J232" s="450"/>
    </row>
    <row r="233" spans="2:10" x14ac:dyDescent="0.2">
      <c r="B233" s="447"/>
      <c r="C233" s="448"/>
      <c r="D233" s="448" t="s">
        <v>351</v>
      </c>
      <c r="E233" s="448"/>
      <c r="F233" s="457">
        <v>0.17964947111421195</v>
      </c>
      <c r="G233" s="449"/>
      <c r="H233" s="448"/>
      <c r="I233" s="448"/>
      <c r="J233" s="450"/>
    </row>
    <row r="234" spans="2:10" x14ac:dyDescent="0.2">
      <c r="B234" s="447"/>
      <c r="C234" s="448"/>
      <c r="D234" s="448" t="s">
        <v>352</v>
      </c>
      <c r="E234" s="448"/>
      <c r="F234" s="457">
        <v>0.85619996172393331</v>
      </c>
      <c r="G234" s="449"/>
      <c r="H234" s="448"/>
      <c r="I234" s="448"/>
      <c r="J234" s="450"/>
    </row>
    <row r="235" spans="2:10" x14ac:dyDescent="0.2">
      <c r="B235" s="447"/>
      <c r="C235" s="448"/>
      <c r="D235" s="448" t="s">
        <v>353</v>
      </c>
      <c r="E235" s="448"/>
      <c r="F235" s="457">
        <v>0.67655049060972139</v>
      </c>
      <c r="G235" s="449"/>
      <c r="H235" s="448"/>
      <c r="I235" s="448"/>
      <c r="J235" s="450"/>
    </row>
    <row r="236" spans="2:10" x14ac:dyDescent="0.2">
      <c r="B236" s="447"/>
      <c r="C236" s="448"/>
      <c r="D236" s="448" t="s">
        <v>354</v>
      </c>
      <c r="E236" s="448"/>
      <c r="F236" s="457">
        <v>7.1900189166132153E-5</v>
      </c>
      <c r="G236" s="449"/>
      <c r="H236" s="448"/>
      <c r="I236" s="448"/>
      <c r="J236" s="450"/>
    </row>
    <row r="237" spans="2:10" x14ac:dyDescent="0.2">
      <c r="B237" s="447"/>
      <c r="C237" s="448"/>
      <c r="D237" s="448"/>
      <c r="E237" s="448"/>
      <c r="F237" s="448"/>
      <c r="G237" s="449"/>
      <c r="H237" s="448"/>
      <c r="I237" s="448"/>
      <c r="J237" s="450"/>
    </row>
    <row r="238" spans="2:10" x14ac:dyDescent="0.2">
      <c r="B238" s="451" t="s">
        <v>383</v>
      </c>
      <c r="C238" s="452"/>
      <c r="D238" s="452"/>
      <c r="E238" s="452"/>
      <c r="F238" s="452"/>
      <c r="G238" s="453"/>
      <c r="H238" s="452"/>
      <c r="I238" s="452"/>
      <c r="J238" s="454"/>
    </row>
    <row r="239" spans="2:10" x14ac:dyDescent="0.2">
      <c r="B239" s="447"/>
      <c r="C239" s="448"/>
      <c r="D239" s="452" t="s">
        <v>839</v>
      </c>
      <c r="E239" s="448"/>
      <c r="F239" s="448"/>
      <c r="G239" s="449"/>
      <c r="H239" s="448"/>
      <c r="I239" s="448"/>
      <c r="J239" s="450"/>
    </row>
    <row r="240" spans="2:10" x14ac:dyDescent="0.2">
      <c r="B240" s="447"/>
      <c r="C240" s="448" t="s">
        <v>356</v>
      </c>
      <c r="D240" s="448"/>
      <c r="E240" s="448"/>
      <c r="F240" s="455" t="s">
        <v>340</v>
      </c>
      <c r="G240" s="449"/>
      <c r="H240" s="448"/>
      <c r="I240" s="448"/>
      <c r="J240" s="450"/>
    </row>
    <row r="241" spans="2:10" x14ac:dyDescent="0.2">
      <c r="B241" s="447"/>
      <c r="C241" s="448"/>
      <c r="D241" s="448" t="s">
        <v>357</v>
      </c>
      <c r="E241" s="448"/>
      <c r="F241" s="457">
        <v>0.17964947111421201</v>
      </c>
      <c r="G241" s="449"/>
      <c r="H241" s="448"/>
      <c r="I241" s="448"/>
      <c r="J241" s="450"/>
    </row>
    <row r="242" spans="2:10" x14ac:dyDescent="0.2">
      <c r="B242" s="447"/>
      <c r="C242" s="448"/>
      <c r="D242" s="448" t="s">
        <v>358</v>
      </c>
      <c r="E242" s="448"/>
      <c r="F242" s="457">
        <v>0.51935597771147002</v>
      </c>
      <c r="G242" s="449"/>
      <c r="H242" s="448"/>
      <c r="I242" s="448"/>
      <c r="J242" s="450"/>
    </row>
    <row r="243" spans="2:10" x14ac:dyDescent="0.2">
      <c r="B243" s="447"/>
      <c r="C243" s="448"/>
      <c r="D243" s="448" t="s">
        <v>359</v>
      </c>
      <c r="E243" s="448"/>
      <c r="F243" s="457">
        <v>0.55432416557728503</v>
      </c>
      <c r="G243" s="449"/>
      <c r="H243" s="448"/>
      <c r="I243" s="448"/>
      <c r="J243" s="450"/>
    </row>
    <row r="244" spans="2:10" x14ac:dyDescent="0.2">
      <c r="B244" s="447"/>
      <c r="C244" s="448"/>
      <c r="D244" s="448" t="s">
        <v>360</v>
      </c>
      <c r="E244" s="448"/>
      <c r="F244" s="457">
        <v>0.57895595095678398</v>
      </c>
      <c r="G244" s="449"/>
      <c r="H244" s="448"/>
      <c r="I244" s="448"/>
      <c r="J244" s="450"/>
    </row>
    <row r="245" spans="2:10" x14ac:dyDescent="0.2">
      <c r="B245" s="447"/>
      <c r="C245" s="448"/>
      <c r="D245" s="448" t="s">
        <v>361</v>
      </c>
      <c r="E245" s="448"/>
      <c r="F245" s="457">
        <v>0.59939950635981398</v>
      </c>
      <c r="G245" s="449"/>
      <c r="H245" s="448"/>
      <c r="I245" s="448"/>
      <c r="J245" s="450"/>
    </row>
    <row r="246" spans="2:10" x14ac:dyDescent="0.2">
      <c r="B246" s="447"/>
      <c r="C246" s="448"/>
      <c r="D246" s="448" t="s">
        <v>362</v>
      </c>
      <c r="E246" s="448"/>
      <c r="F246" s="457">
        <v>0.61815556041696995</v>
      </c>
      <c r="G246" s="449"/>
      <c r="H246" s="448"/>
      <c r="I246" s="448"/>
      <c r="J246" s="450"/>
    </row>
    <row r="247" spans="2:10" x14ac:dyDescent="0.2">
      <c r="B247" s="447"/>
      <c r="C247" s="448"/>
      <c r="D247" s="448" t="s">
        <v>363</v>
      </c>
      <c r="E247" s="448"/>
      <c r="F247" s="457">
        <v>0.636827353436621</v>
      </c>
      <c r="G247" s="449"/>
      <c r="H247" s="448"/>
      <c r="I247" s="448"/>
      <c r="J247" s="450"/>
    </row>
    <row r="248" spans="2:10" x14ac:dyDescent="0.2">
      <c r="B248" s="447"/>
      <c r="C248" s="448"/>
      <c r="D248" s="448" t="s">
        <v>364</v>
      </c>
      <c r="E248" s="448"/>
      <c r="F248" s="457">
        <v>0.65636750833768398</v>
      </c>
      <c r="G248" s="449"/>
      <c r="H248" s="448"/>
      <c r="I248" s="448"/>
      <c r="J248" s="450"/>
    </row>
    <row r="249" spans="2:10" x14ac:dyDescent="0.2">
      <c r="B249" s="447"/>
      <c r="C249" s="448"/>
      <c r="D249" s="448" t="s">
        <v>365</v>
      </c>
      <c r="E249" s="448"/>
      <c r="F249" s="457">
        <v>0.67825208521270197</v>
      </c>
      <c r="G249" s="449"/>
      <c r="H249" s="448"/>
      <c r="I249" s="448"/>
      <c r="J249" s="450"/>
    </row>
    <row r="250" spans="2:10" x14ac:dyDescent="0.2">
      <c r="B250" s="447"/>
      <c r="C250" s="448"/>
      <c r="D250" s="448" t="s">
        <v>366</v>
      </c>
      <c r="E250" s="448"/>
      <c r="F250" s="457">
        <v>0.70504529159736495</v>
      </c>
      <c r="G250" s="449"/>
      <c r="H250" s="448"/>
      <c r="I250" s="448"/>
      <c r="J250" s="450"/>
    </row>
    <row r="251" spans="2:10" x14ac:dyDescent="0.2">
      <c r="B251" s="447"/>
      <c r="C251" s="448"/>
      <c r="D251" s="448" t="s">
        <v>367</v>
      </c>
      <c r="E251" s="448"/>
      <c r="F251" s="457">
        <v>0.85619996172393298</v>
      </c>
      <c r="G251" s="449"/>
      <c r="H251" s="448"/>
      <c r="I251" s="448"/>
      <c r="J251" s="450"/>
    </row>
    <row r="252" spans="2:10" x14ac:dyDescent="0.2">
      <c r="B252" s="447"/>
      <c r="C252" s="448"/>
      <c r="D252" s="448"/>
      <c r="E252" s="448"/>
      <c r="F252" s="448"/>
      <c r="G252" s="449"/>
      <c r="H252" s="448"/>
      <c r="I252" s="448"/>
      <c r="J252" s="450"/>
    </row>
    <row r="253" spans="2:10" x14ac:dyDescent="0.2">
      <c r="B253" s="451" t="s">
        <v>384</v>
      </c>
      <c r="C253" s="452"/>
      <c r="D253" s="452"/>
      <c r="E253" s="452"/>
      <c r="F253" s="452"/>
      <c r="G253" s="453"/>
      <c r="H253" s="452"/>
      <c r="I253" s="452"/>
      <c r="J253" s="454"/>
    </row>
    <row r="254" spans="2:10" x14ac:dyDescent="0.2">
      <c r="B254" s="447"/>
      <c r="C254" s="448"/>
      <c r="D254" s="452" t="s">
        <v>840</v>
      </c>
      <c r="E254" s="448"/>
      <c r="F254" s="448"/>
      <c r="G254" s="449"/>
      <c r="H254" s="448"/>
      <c r="I254" s="448"/>
      <c r="J254" s="450"/>
    </row>
    <row r="255" spans="2:10" x14ac:dyDescent="0.2">
      <c r="B255" s="447"/>
      <c r="C255" s="448" t="s">
        <v>335</v>
      </c>
      <c r="D255" s="448"/>
      <c r="E255" s="448"/>
      <c r="F255" s="448"/>
      <c r="G255" s="449"/>
      <c r="H255" s="448"/>
      <c r="I255" s="448"/>
      <c r="J255" s="450"/>
    </row>
    <row r="256" spans="2:10" x14ac:dyDescent="0.2">
      <c r="B256" s="447"/>
      <c r="C256" s="448"/>
      <c r="D256" s="448" t="s">
        <v>828</v>
      </c>
      <c r="E256" s="448"/>
      <c r="F256" s="448"/>
      <c r="G256" s="449"/>
      <c r="H256" s="448"/>
      <c r="I256" s="448"/>
      <c r="J256" s="450"/>
    </row>
    <row r="257" spans="2:10" x14ac:dyDescent="0.2">
      <c r="B257" s="447"/>
      <c r="C257" s="448"/>
      <c r="D257" s="448" t="s">
        <v>382</v>
      </c>
      <c r="E257" s="448"/>
      <c r="F257" s="448"/>
      <c r="G257" s="449"/>
      <c r="H257" s="448"/>
      <c r="I257" s="448"/>
      <c r="J257" s="450"/>
    </row>
    <row r="258" spans="2:10" x14ac:dyDescent="0.2">
      <c r="B258" s="447"/>
      <c r="C258" s="448"/>
      <c r="D258" s="448" t="s">
        <v>372</v>
      </c>
      <c r="E258" s="448"/>
      <c r="F258" s="448"/>
      <c r="G258" s="449"/>
      <c r="H258" s="448"/>
      <c r="I258" s="448"/>
      <c r="J258" s="450"/>
    </row>
    <row r="259" spans="2:10" x14ac:dyDescent="0.2">
      <c r="B259" s="447"/>
      <c r="C259" s="448"/>
      <c r="D259" s="448"/>
      <c r="E259" s="448"/>
      <c r="F259" s="448"/>
      <c r="G259" s="449"/>
      <c r="H259" s="448"/>
      <c r="I259" s="448"/>
      <c r="J259" s="450"/>
    </row>
    <row r="260" spans="2:10" x14ac:dyDescent="0.2">
      <c r="B260" s="447"/>
      <c r="C260" s="448"/>
      <c r="D260" s="448"/>
      <c r="E260" s="448"/>
      <c r="F260" s="448"/>
      <c r="G260" s="449"/>
      <c r="H260" s="448"/>
      <c r="I260" s="448"/>
      <c r="J260" s="450"/>
    </row>
    <row r="261" spans="2:10" x14ac:dyDescent="0.2">
      <c r="B261" s="447"/>
      <c r="C261" s="448"/>
      <c r="D261" s="448"/>
      <c r="E261" s="448"/>
      <c r="F261" s="448"/>
      <c r="G261" s="449"/>
      <c r="H261" s="448"/>
      <c r="I261" s="448"/>
      <c r="J261" s="450"/>
    </row>
    <row r="262" spans="2:10" x14ac:dyDescent="0.2">
      <c r="B262" s="447"/>
      <c r="C262" s="448"/>
      <c r="D262" s="448"/>
      <c r="E262" s="448"/>
      <c r="F262" s="448"/>
      <c r="G262" s="449"/>
      <c r="H262" s="448"/>
      <c r="I262" s="448"/>
      <c r="J262" s="450"/>
    </row>
    <row r="263" spans="2:10" x14ac:dyDescent="0.2">
      <c r="B263" s="447"/>
      <c r="C263" s="448"/>
      <c r="D263" s="448"/>
      <c r="E263" s="448"/>
      <c r="F263" s="448"/>
      <c r="G263" s="449"/>
      <c r="H263" s="448"/>
      <c r="I263" s="448"/>
      <c r="J263" s="450"/>
    </row>
    <row r="264" spans="2:10" x14ac:dyDescent="0.2">
      <c r="B264" s="447"/>
      <c r="C264" s="448"/>
      <c r="D264" s="448"/>
      <c r="E264" s="448"/>
      <c r="F264" s="448"/>
      <c r="G264" s="449"/>
      <c r="H264" s="448"/>
      <c r="I264" s="448"/>
      <c r="J264" s="450"/>
    </row>
    <row r="265" spans="2:10" x14ac:dyDescent="0.2">
      <c r="B265" s="447"/>
      <c r="C265" s="448"/>
      <c r="D265" s="448"/>
      <c r="E265" s="448"/>
      <c r="F265" s="448"/>
      <c r="G265" s="449"/>
      <c r="H265" s="448"/>
      <c r="I265" s="448"/>
      <c r="J265" s="450"/>
    </row>
    <row r="266" spans="2:10" x14ac:dyDescent="0.2">
      <c r="B266" s="447"/>
      <c r="C266" s="448"/>
      <c r="D266" s="448"/>
      <c r="E266" s="448"/>
      <c r="F266" s="448"/>
      <c r="G266" s="449"/>
      <c r="H266" s="448"/>
      <c r="I266" s="448"/>
      <c r="J266" s="450"/>
    </row>
    <row r="267" spans="2:10" x14ac:dyDescent="0.2">
      <c r="B267" s="447"/>
      <c r="C267" s="448"/>
      <c r="D267" s="448"/>
      <c r="E267" s="448"/>
      <c r="F267" s="448"/>
      <c r="G267" s="449"/>
      <c r="H267" s="448"/>
      <c r="I267" s="448"/>
      <c r="J267" s="450"/>
    </row>
    <row r="268" spans="2:10" x14ac:dyDescent="0.2">
      <c r="B268" s="447"/>
      <c r="C268" s="448"/>
      <c r="D268" s="448"/>
      <c r="E268" s="448"/>
      <c r="F268" s="448"/>
      <c r="G268" s="449"/>
      <c r="H268" s="448"/>
      <c r="I268" s="448"/>
      <c r="J268" s="450"/>
    </row>
    <row r="269" spans="2:10" x14ac:dyDescent="0.2">
      <c r="B269" s="447"/>
      <c r="C269" s="448"/>
      <c r="D269" s="448"/>
      <c r="E269" s="448"/>
      <c r="F269" s="448"/>
      <c r="G269" s="449"/>
      <c r="H269" s="448"/>
      <c r="I269" s="448"/>
      <c r="J269" s="450"/>
    </row>
    <row r="270" spans="2:10" x14ac:dyDescent="0.2">
      <c r="B270" s="447"/>
      <c r="C270" s="448"/>
      <c r="D270" s="448"/>
      <c r="E270" s="448"/>
      <c r="F270" s="448"/>
      <c r="G270" s="449"/>
      <c r="H270" s="448"/>
      <c r="I270" s="448"/>
      <c r="J270" s="450"/>
    </row>
    <row r="271" spans="2:10" x14ac:dyDescent="0.2">
      <c r="B271" s="447"/>
      <c r="C271" s="448"/>
      <c r="D271" s="448"/>
      <c r="E271" s="448"/>
      <c r="F271" s="448"/>
      <c r="G271" s="449"/>
      <c r="H271" s="448"/>
      <c r="I271" s="448"/>
      <c r="J271" s="450"/>
    </row>
    <row r="272" spans="2:10" x14ac:dyDescent="0.2">
      <c r="B272" s="447"/>
      <c r="C272" s="448"/>
      <c r="D272" s="448"/>
      <c r="E272" s="448"/>
      <c r="F272" s="448"/>
      <c r="G272" s="449"/>
      <c r="H272" s="448"/>
      <c r="I272" s="448"/>
      <c r="J272" s="450"/>
    </row>
    <row r="273" spans="2:10" x14ac:dyDescent="0.2">
      <c r="B273" s="447"/>
      <c r="C273" s="448"/>
      <c r="D273" s="448"/>
      <c r="E273" s="448"/>
      <c r="F273" s="448"/>
      <c r="G273" s="449"/>
      <c r="H273" s="448"/>
      <c r="I273" s="448"/>
      <c r="J273" s="450"/>
    </row>
    <row r="274" spans="2:10" x14ac:dyDescent="0.2">
      <c r="B274" s="447"/>
      <c r="C274" s="448"/>
      <c r="D274" s="448"/>
      <c r="E274" s="448"/>
      <c r="F274" s="448"/>
      <c r="G274" s="449"/>
      <c r="H274" s="448"/>
      <c r="I274" s="448"/>
      <c r="J274" s="450"/>
    </row>
    <row r="275" spans="2:10" x14ac:dyDescent="0.2">
      <c r="B275" s="447"/>
      <c r="C275" s="448"/>
      <c r="D275" s="448"/>
      <c r="E275" s="448"/>
      <c r="F275" s="448"/>
      <c r="G275" s="449"/>
      <c r="H275" s="448"/>
      <c r="I275" s="448"/>
      <c r="J275" s="450"/>
    </row>
    <row r="276" spans="2:10" x14ac:dyDescent="0.2">
      <c r="B276" s="447"/>
      <c r="C276" s="448"/>
      <c r="D276" s="448"/>
      <c r="E276" s="448"/>
      <c r="F276" s="448"/>
      <c r="G276" s="449"/>
      <c r="H276" s="448"/>
      <c r="I276" s="448"/>
      <c r="J276" s="450"/>
    </row>
    <row r="277" spans="2:10" x14ac:dyDescent="0.2">
      <c r="B277" s="447"/>
      <c r="C277" s="448"/>
      <c r="D277" s="448"/>
      <c r="E277" s="448"/>
      <c r="F277" s="448"/>
      <c r="G277" s="449"/>
      <c r="H277" s="448"/>
      <c r="I277" s="448"/>
      <c r="J277" s="450"/>
    </row>
    <row r="278" spans="2:10" x14ac:dyDescent="0.2">
      <c r="B278" s="447"/>
      <c r="C278" s="448" t="s">
        <v>339</v>
      </c>
      <c r="D278" s="448"/>
      <c r="E278" s="448"/>
      <c r="F278" s="455" t="s">
        <v>340</v>
      </c>
      <c r="G278" s="449"/>
      <c r="H278" s="448"/>
      <c r="I278" s="448"/>
      <c r="J278" s="450"/>
    </row>
    <row r="279" spans="2:10" x14ac:dyDescent="0.2">
      <c r="B279" s="447"/>
      <c r="C279" s="448"/>
      <c r="D279" s="448" t="s">
        <v>341</v>
      </c>
      <c r="E279" s="448"/>
      <c r="F279" s="456">
        <v>1000000</v>
      </c>
      <c r="G279" s="449"/>
      <c r="H279" s="448"/>
      <c r="I279" s="448"/>
      <c r="J279" s="450"/>
    </row>
    <row r="280" spans="2:10" x14ac:dyDescent="0.2">
      <c r="B280" s="447"/>
      <c r="C280" s="448"/>
      <c r="D280" s="448" t="s">
        <v>342</v>
      </c>
      <c r="E280" s="448"/>
      <c r="F280" s="457">
        <v>0.63107075708145999</v>
      </c>
      <c r="G280" s="449"/>
      <c r="H280" s="448"/>
      <c r="I280" s="448"/>
      <c r="J280" s="450"/>
    </row>
    <row r="281" spans="2:10" x14ac:dyDescent="0.2">
      <c r="B281" s="447"/>
      <c r="C281" s="448"/>
      <c r="D281" s="448" t="s">
        <v>343</v>
      </c>
      <c r="E281" s="448"/>
      <c r="F281" s="457">
        <v>0.60816165444313341</v>
      </c>
      <c r="G281" s="449"/>
      <c r="H281" s="448"/>
      <c r="I281" s="448"/>
      <c r="J281" s="450"/>
    </row>
    <row r="282" spans="2:10" x14ac:dyDescent="0.2">
      <c r="B282" s="447"/>
      <c r="C282" s="448"/>
      <c r="D282" s="448" t="s">
        <v>344</v>
      </c>
      <c r="E282" s="448"/>
      <c r="F282" s="457">
        <v>0.61183806412904973</v>
      </c>
      <c r="G282" s="449"/>
      <c r="H282" s="448"/>
      <c r="I282" s="448"/>
      <c r="J282" s="450"/>
    </row>
    <row r="283" spans="2:10" x14ac:dyDescent="0.2">
      <c r="B283" s="447"/>
      <c r="C283" s="448"/>
      <c r="D283" s="448" t="s">
        <v>345</v>
      </c>
      <c r="E283" s="448"/>
      <c r="F283" s="458" t="s">
        <v>393</v>
      </c>
      <c r="G283" s="449"/>
      <c r="H283" s="448"/>
      <c r="I283" s="448"/>
      <c r="J283" s="450"/>
    </row>
    <row r="284" spans="2:10" x14ac:dyDescent="0.2">
      <c r="B284" s="447"/>
      <c r="C284" s="448"/>
      <c r="D284" s="448" t="s">
        <v>346</v>
      </c>
      <c r="E284" s="448"/>
      <c r="F284" s="457">
        <v>7.2416303244259017E-2</v>
      </c>
      <c r="G284" s="449"/>
      <c r="H284" s="448"/>
      <c r="I284" s="448"/>
      <c r="J284" s="450"/>
    </row>
    <row r="285" spans="2:10" x14ac:dyDescent="0.2">
      <c r="B285" s="447"/>
      <c r="C285" s="448"/>
      <c r="D285" s="448" t="s">
        <v>347</v>
      </c>
      <c r="E285" s="448"/>
      <c r="F285" s="457">
        <v>5.2441209755644796E-3</v>
      </c>
      <c r="G285" s="449"/>
      <c r="H285" s="448"/>
      <c r="I285" s="448"/>
      <c r="J285" s="450"/>
    </row>
    <row r="286" spans="2:10" x14ac:dyDescent="0.2">
      <c r="B286" s="447"/>
      <c r="C286" s="448"/>
      <c r="D286" s="448" t="s">
        <v>348</v>
      </c>
      <c r="E286" s="448"/>
      <c r="F286" s="459">
        <v>-0.35002706488112018</v>
      </c>
      <c r="G286" s="449"/>
      <c r="H286" s="448"/>
      <c r="I286" s="448"/>
      <c r="J286" s="450"/>
    </row>
    <row r="287" spans="2:10" x14ac:dyDescent="0.2">
      <c r="B287" s="447"/>
      <c r="C287" s="448"/>
      <c r="D287" s="448" t="s">
        <v>349</v>
      </c>
      <c r="E287" s="448"/>
      <c r="F287" s="460">
        <v>3.0094492625842397</v>
      </c>
      <c r="G287" s="449"/>
      <c r="H287" s="448"/>
      <c r="I287" s="448"/>
      <c r="J287" s="450"/>
    </row>
    <row r="288" spans="2:10" x14ac:dyDescent="0.2">
      <c r="B288" s="447"/>
      <c r="C288" s="448"/>
      <c r="D288" s="448" t="s">
        <v>350</v>
      </c>
      <c r="E288" s="448"/>
      <c r="F288" s="459">
        <v>0.11907410260939158</v>
      </c>
      <c r="G288" s="449"/>
      <c r="H288" s="448"/>
      <c r="I288" s="448"/>
      <c r="J288" s="450"/>
    </row>
    <row r="289" spans="2:10" x14ac:dyDescent="0.2">
      <c r="B289" s="447"/>
      <c r="C289" s="448"/>
      <c r="D289" s="448" t="s">
        <v>351</v>
      </c>
      <c r="E289" s="448"/>
      <c r="F289" s="457">
        <v>0.10821882269641797</v>
      </c>
      <c r="G289" s="449"/>
      <c r="H289" s="448"/>
      <c r="I289" s="448"/>
      <c r="J289" s="450"/>
    </row>
    <row r="290" spans="2:10" x14ac:dyDescent="0.2">
      <c r="B290" s="447"/>
      <c r="C290" s="448"/>
      <c r="D290" s="448" t="s">
        <v>352</v>
      </c>
      <c r="E290" s="448"/>
      <c r="F290" s="457">
        <v>0.84821894170599299</v>
      </c>
      <c r="G290" s="449"/>
      <c r="H290" s="448"/>
      <c r="I290" s="448"/>
      <c r="J290" s="450"/>
    </row>
    <row r="291" spans="2:10" x14ac:dyDescent="0.2">
      <c r="B291" s="447"/>
      <c r="C291" s="448"/>
      <c r="D291" s="448" t="s">
        <v>353</v>
      </c>
      <c r="E291" s="448"/>
      <c r="F291" s="457">
        <v>0.74000011900957507</v>
      </c>
      <c r="G291" s="449"/>
      <c r="H291" s="448"/>
      <c r="I291" s="448"/>
      <c r="J291" s="450"/>
    </row>
    <row r="292" spans="2:10" x14ac:dyDescent="0.2">
      <c r="B292" s="447"/>
      <c r="C292" s="448"/>
      <c r="D292" s="448" t="s">
        <v>354</v>
      </c>
      <c r="E292" s="448"/>
      <c r="F292" s="457">
        <v>7.2416303244259014E-5</v>
      </c>
      <c r="G292" s="449"/>
      <c r="H292" s="448"/>
      <c r="I292" s="448"/>
      <c r="J292" s="450"/>
    </row>
    <row r="293" spans="2:10" x14ac:dyDescent="0.2">
      <c r="B293" s="447"/>
      <c r="C293" s="448"/>
      <c r="D293" s="448"/>
      <c r="E293" s="448"/>
      <c r="F293" s="448"/>
      <c r="G293" s="449"/>
      <c r="H293" s="448"/>
      <c r="I293" s="448"/>
      <c r="J293" s="450"/>
    </row>
    <row r="294" spans="2:10" x14ac:dyDescent="0.2">
      <c r="B294" s="451" t="s">
        <v>388</v>
      </c>
      <c r="C294" s="452"/>
      <c r="D294" s="452"/>
      <c r="E294" s="452"/>
      <c r="F294" s="452"/>
      <c r="G294" s="453"/>
      <c r="H294" s="452"/>
      <c r="I294" s="452"/>
      <c r="J294" s="454"/>
    </row>
    <row r="295" spans="2:10" x14ac:dyDescent="0.2">
      <c r="B295" s="447"/>
      <c r="C295" s="448"/>
      <c r="D295" s="452" t="s">
        <v>840</v>
      </c>
      <c r="E295" s="448"/>
      <c r="F295" s="448"/>
      <c r="G295" s="449"/>
      <c r="H295" s="448"/>
      <c r="I295" s="448"/>
      <c r="J295" s="450"/>
    </row>
    <row r="296" spans="2:10" x14ac:dyDescent="0.2">
      <c r="B296" s="447"/>
      <c r="C296" s="448" t="s">
        <v>356</v>
      </c>
      <c r="D296" s="448"/>
      <c r="E296" s="448"/>
      <c r="F296" s="455" t="s">
        <v>340</v>
      </c>
      <c r="G296" s="449"/>
      <c r="H296" s="448"/>
      <c r="I296" s="448"/>
      <c r="J296" s="450"/>
    </row>
    <row r="297" spans="2:10" x14ac:dyDescent="0.2">
      <c r="B297" s="447"/>
      <c r="C297" s="448"/>
      <c r="D297" s="448" t="s">
        <v>357</v>
      </c>
      <c r="E297" s="448"/>
      <c r="F297" s="457">
        <v>0.108218822696418</v>
      </c>
      <c r="G297" s="449"/>
      <c r="H297" s="448"/>
      <c r="I297" s="448"/>
      <c r="J297" s="450"/>
    </row>
    <row r="298" spans="2:10" x14ac:dyDescent="0.2">
      <c r="B298" s="447"/>
      <c r="C298" s="448"/>
      <c r="D298" s="448" t="s">
        <v>358</v>
      </c>
      <c r="E298" s="448"/>
      <c r="F298" s="457">
        <v>0.51260419880698604</v>
      </c>
      <c r="G298" s="449"/>
      <c r="H298" s="448"/>
      <c r="I298" s="448"/>
      <c r="J298" s="450"/>
    </row>
    <row r="299" spans="2:10" x14ac:dyDescent="0.2">
      <c r="B299" s="447"/>
      <c r="C299" s="448"/>
      <c r="D299" s="448" t="s">
        <v>359</v>
      </c>
      <c r="E299" s="448"/>
      <c r="F299" s="457">
        <v>0.54769232569471604</v>
      </c>
      <c r="G299" s="449"/>
      <c r="H299" s="448"/>
      <c r="I299" s="448"/>
      <c r="J299" s="450"/>
    </row>
    <row r="300" spans="2:10" x14ac:dyDescent="0.2">
      <c r="B300" s="447"/>
      <c r="C300" s="448"/>
      <c r="D300" s="448" t="s">
        <v>360</v>
      </c>
      <c r="E300" s="448"/>
      <c r="F300" s="457">
        <v>0.57228810075002501</v>
      </c>
      <c r="G300" s="449"/>
      <c r="H300" s="448"/>
      <c r="I300" s="448"/>
      <c r="J300" s="450"/>
    </row>
    <row r="301" spans="2:10" x14ac:dyDescent="0.2">
      <c r="B301" s="447"/>
      <c r="C301" s="448"/>
      <c r="D301" s="448" t="s">
        <v>361</v>
      </c>
      <c r="E301" s="448"/>
      <c r="F301" s="457">
        <v>0.59289048060180005</v>
      </c>
      <c r="G301" s="449"/>
      <c r="H301" s="448"/>
      <c r="I301" s="448"/>
      <c r="J301" s="450"/>
    </row>
    <row r="302" spans="2:10" x14ac:dyDescent="0.2">
      <c r="B302" s="447"/>
      <c r="C302" s="448"/>
      <c r="D302" s="448" t="s">
        <v>362</v>
      </c>
      <c r="E302" s="448"/>
      <c r="F302" s="457">
        <v>0.61183801334964305</v>
      </c>
      <c r="G302" s="449"/>
      <c r="H302" s="448"/>
      <c r="I302" s="448"/>
      <c r="J302" s="450"/>
    </row>
    <row r="303" spans="2:10" x14ac:dyDescent="0.2">
      <c r="B303" s="447"/>
      <c r="C303" s="448"/>
      <c r="D303" s="448" t="s">
        <v>363</v>
      </c>
      <c r="E303" s="448"/>
      <c r="F303" s="457">
        <v>0.63058052234238204</v>
      </c>
      <c r="G303" s="449"/>
      <c r="H303" s="448"/>
      <c r="I303" s="448"/>
      <c r="J303" s="450"/>
    </row>
    <row r="304" spans="2:10" x14ac:dyDescent="0.2">
      <c r="B304" s="447"/>
      <c r="C304" s="448"/>
      <c r="D304" s="448" t="s">
        <v>364</v>
      </c>
      <c r="E304" s="448"/>
      <c r="F304" s="457">
        <v>0.65026786226788702</v>
      </c>
      <c r="G304" s="449"/>
      <c r="H304" s="448"/>
      <c r="I304" s="448"/>
      <c r="J304" s="450"/>
    </row>
    <row r="305" spans="2:10" x14ac:dyDescent="0.2">
      <c r="B305" s="447"/>
      <c r="C305" s="448"/>
      <c r="D305" s="448" t="s">
        <v>365</v>
      </c>
      <c r="E305" s="448"/>
      <c r="F305" s="457">
        <v>0.67234256043342899</v>
      </c>
      <c r="G305" s="449"/>
      <c r="H305" s="448"/>
      <c r="I305" s="448"/>
      <c r="J305" s="450"/>
    </row>
    <row r="306" spans="2:10" x14ac:dyDescent="0.2">
      <c r="B306" s="447"/>
      <c r="C306" s="448"/>
      <c r="D306" s="448" t="s">
        <v>366</v>
      </c>
      <c r="E306" s="448"/>
      <c r="F306" s="457">
        <v>0.69958627472030899</v>
      </c>
      <c r="G306" s="449"/>
      <c r="H306" s="448"/>
      <c r="I306" s="448"/>
      <c r="J306" s="450"/>
    </row>
    <row r="307" spans="2:10" x14ac:dyDescent="0.2">
      <c r="B307" s="447"/>
      <c r="C307" s="448"/>
      <c r="D307" s="448" t="s">
        <v>367</v>
      </c>
      <c r="E307" s="448"/>
      <c r="F307" s="457">
        <v>0.84821894170599299</v>
      </c>
      <c r="G307" s="449"/>
      <c r="H307" s="448"/>
      <c r="I307" s="448"/>
      <c r="J307" s="450"/>
    </row>
    <row r="308" spans="2:10" x14ac:dyDescent="0.2">
      <c r="B308" s="447"/>
      <c r="C308" s="448"/>
      <c r="D308" s="448"/>
      <c r="E308" s="448"/>
      <c r="F308" s="457"/>
      <c r="G308" s="449"/>
      <c r="H308" s="448"/>
      <c r="I308" s="448"/>
      <c r="J308" s="450"/>
    </row>
    <row r="309" spans="2:10" x14ac:dyDescent="0.2">
      <c r="B309" s="447"/>
      <c r="C309" s="448"/>
      <c r="D309" s="448"/>
      <c r="E309" s="448"/>
      <c r="F309" s="457"/>
      <c r="G309" s="449"/>
      <c r="H309" s="448"/>
      <c r="I309" s="448"/>
      <c r="J309" s="450"/>
    </row>
    <row r="310" spans="2:10" x14ac:dyDescent="0.2">
      <c r="B310" s="447"/>
      <c r="C310" s="448"/>
      <c r="D310" s="448"/>
      <c r="E310" s="448"/>
      <c r="F310" s="448"/>
      <c r="G310" s="449"/>
      <c r="H310" s="448"/>
      <c r="I310" s="448"/>
      <c r="J310" s="450"/>
    </row>
    <row r="311" spans="2:10" x14ac:dyDescent="0.2">
      <c r="B311" s="451" t="s">
        <v>395</v>
      </c>
      <c r="C311" s="452"/>
      <c r="D311" s="452"/>
      <c r="E311" s="452"/>
      <c r="F311" s="452"/>
      <c r="G311" s="453"/>
      <c r="H311" s="452"/>
      <c r="I311" s="452"/>
      <c r="J311" s="454"/>
    </row>
    <row r="312" spans="2:10" x14ac:dyDescent="0.2">
      <c r="B312" s="447"/>
      <c r="C312" s="448"/>
      <c r="D312" s="452" t="s">
        <v>40</v>
      </c>
      <c r="E312" s="448"/>
      <c r="F312" s="448"/>
      <c r="G312" s="449"/>
      <c r="H312" s="448"/>
      <c r="I312" s="448"/>
      <c r="J312" s="450"/>
    </row>
    <row r="313" spans="2:10" x14ac:dyDescent="0.2">
      <c r="B313" s="447"/>
      <c r="C313" s="448" t="s">
        <v>335</v>
      </c>
      <c r="D313" s="448"/>
      <c r="E313" s="448"/>
      <c r="F313" s="448"/>
      <c r="G313" s="449"/>
      <c r="H313" s="448"/>
      <c r="I313" s="448"/>
      <c r="J313" s="450"/>
    </row>
    <row r="314" spans="2:10" x14ac:dyDescent="0.2">
      <c r="B314" s="447"/>
      <c r="C314" s="448"/>
      <c r="D314" s="448" t="s">
        <v>813</v>
      </c>
      <c r="E314" s="448"/>
      <c r="F314" s="448"/>
      <c r="G314" s="449"/>
      <c r="H314" s="448"/>
      <c r="I314" s="448"/>
      <c r="J314" s="450"/>
    </row>
    <row r="315" spans="2:10" x14ac:dyDescent="0.2">
      <c r="B315" s="447"/>
      <c r="C315" s="448"/>
      <c r="D315" s="448" t="s">
        <v>416</v>
      </c>
      <c r="E315" s="448"/>
      <c r="F315" s="448"/>
      <c r="G315" s="449"/>
      <c r="H315" s="448"/>
      <c r="I315" s="448"/>
      <c r="J315" s="450"/>
    </row>
    <row r="316" spans="2:10" x14ac:dyDescent="0.2">
      <c r="B316" s="447"/>
      <c r="C316" s="448"/>
      <c r="D316" s="448" t="s">
        <v>372</v>
      </c>
      <c r="E316" s="448"/>
      <c r="F316" s="448"/>
      <c r="G316" s="449"/>
      <c r="H316" s="448"/>
      <c r="I316" s="448"/>
      <c r="J316" s="450"/>
    </row>
    <row r="317" spans="2:10" x14ac:dyDescent="0.2">
      <c r="B317" s="447"/>
      <c r="C317" s="448"/>
      <c r="D317" s="448"/>
      <c r="E317" s="448"/>
      <c r="F317" s="448"/>
      <c r="G317" s="449"/>
      <c r="H317" s="448"/>
      <c r="I317" s="448"/>
      <c r="J317" s="450"/>
    </row>
    <row r="318" spans="2:10" x14ac:dyDescent="0.2">
      <c r="B318" s="447"/>
      <c r="C318" s="448"/>
      <c r="D318" s="448"/>
      <c r="E318" s="448"/>
      <c r="F318" s="448"/>
      <c r="G318" s="449"/>
      <c r="H318" s="448"/>
      <c r="I318" s="448"/>
      <c r="J318" s="450"/>
    </row>
    <row r="319" spans="2:10" x14ac:dyDescent="0.2">
      <c r="B319" s="447"/>
      <c r="C319" s="448"/>
      <c r="D319" s="448"/>
      <c r="E319" s="448"/>
      <c r="F319" s="448"/>
      <c r="G319" s="449"/>
      <c r="H319" s="448"/>
      <c r="I319" s="448"/>
      <c r="J319" s="450"/>
    </row>
    <row r="320" spans="2:10" x14ac:dyDescent="0.2">
      <c r="B320" s="447"/>
      <c r="C320" s="448"/>
      <c r="D320" s="448"/>
      <c r="E320" s="448"/>
      <c r="F320" s="448"/>
      <c r="G320" s="449"/>
      <c r="H320" s="448"/>
      <c r="I320" s="448"/>
      <c r="J320" s="450"/>
    </row>
    <row r="321" spans="2:10" x14ac:dyDescent="0.2">
      <c r="B321" s="447"/>
      <c r="C321" s="448"/>
      <c r="D321" s="448"/>
      <c r="E321" s="448"/>
      <c r="F321" s="448"/>
      <c r="G321" s="449"/>
      <c r="H321" s="448"/>
      <c r="I321" s="448"/>
      <c r="J321" s="450"/>
    </row>
    <row r="322" spans="2:10" x14ac:dyDescent="0.2">
      <c r="B322" s="447"/>
      <c r="C322" s="448"/>
      <c r="D322" s="448"/>
      <c r="E322" s="448"/>
      <c r="F322" s="448"/>
      <c r="G322" s="449"/>
      <c r="H322" s="448"/>
      <c r="I322" s="448"/>
      <c r="J322" s="450"/>
    </row>
    <row r="323" spans="2:10" x14ac:dyDescent="0.2">
      <c r="B323" s="447"/>
      <c r="C323" s="448"/>
      <c r="D323" s="448"/>
      <c r="E323" s="448"/>
      <c r="F323" s="448"/>
      <c r="G323" s="449"/>
      <c r="H323" s="448"/>
      <c r="I323" s="448"/>
      <c r="J323" s="450"/>
    </row>
    <row r="324" spans="2:10" x14ac:dyDescent="0.2">
      <c r="B324" s="447"/>
      <c r="C324" s="448"/>
      <c r="D324" s="448"/>
      <c r="E324" s="448"/>
      <c r="F324" s="448"/>
      <c r="G324" s="449"/>
      <c r="H324" s="448"/>
      <c r="I324" s="448"/>
      <c r="J324" s="450"/>
    </row>
    <row r="325" spans="2:10" x14ac:dyDescent="0.2">
      <c r="B325" s="447"/>
      <c r="C325" s="448"/>
      <c r="D325" s="448"/>
      <c r="E325" s="448"/>
      <c r="F325" s="448"/>
      <c r="G325" s="449"/>
      <c r="H325" s="448"/>
      <c r="I325" s="448"/>
      <c r="J325" s="450"/>
    </row>
    <row r="326" spans="2:10" x14ac:dyDescent="0.2">
      <c r="B326" s="447"/>
      <c r="C326" s="448"/>
      <c r="D326" s="448"/>
      <c r="E326" s="448"/>
      <c r="F326" s="448"/>
      <c r="G326" s="449"/>
      <c r="H326" s="448"/>
      <c r="I326" s="448"/>
      <c r="J326" s="450"/>
    </row>
    <row r="327" spans="2:10" x14ac:dyDescent="0.2">
      <c r="B327" s="447"/>
      <c r="C327" s="448"/>
      <c r="D327" s="448"/>
      <c r="E327" s="448"/>
      <c r="F327" s="448"/>
      <c r="G327" s="449"/>
      <c r="H327" s="448"/>
      <c r="I327" s="448"/>
      <c r="J327" s="450"/>
    </row>
    <row r="328" spans="2:10" x14ac:dyDescent="0.2">
      <c r="B328" s="447"/>
      <c r="C328" s="448"/>
      <c r="D328" s="448"/>
      <c r="E328" s="448"/>
      <c r="F328" s="448"/>
      <c r="G328" s="449"/>
      <c r="H328" s="448"/>
      <c r="I328" s="448"/>
      <c r="J328" s="450"/>
    </row>
    <row r="329" spans="2:10" x14ac:dyDescent="0.2">
      <c r="B329" s="447"/>
      <c r="C329" s="448"/>
      <c r="D329" s="448"/>
      <c r="E329" s="448"/>
      <c r="F329" s="448"/>
      <c r="G329" s="449"/>
      <c r="H329" s="448"/>
      <c r="I329" s="448"/>
      <c r="J329" s="450"/>
    </row>
    <row r="330" spans="2:10" x14ac:dyDescent="0.2">
      <c r="B330" s="447"/>
      <c r="C330" s="448"/>
      <c r="D330" s="448"/>
      <c r="E330" s="448"/>
      <c r="F330" s="448"/>
      <c r="G330" s="449"/>
      <c r="H330" s="448"/>
      <c r="I330" s="448"/>
      <c r="J330" s="450"/>
    </row>
    <row r="331" spans="2:10" x14ac:dyDescent="0.2">
      <c r="B331" s="447"/>
      <c r="C331" s="448"/>
      <c r="D331" s="448"/>
      <c r="E331" s="448"/>
      <c r="F331" s="448"/>
      <c r="G331" s="449"/>
      <c r="H331" s="448"/>
      <c r="I331" s="448"/>
      <c r="J331" s="450"/>
    </row>
    <row r="332" spans="2:10" x14ac:dyDescent="0.2">
      <c r="B332" s="447"/>
      <c r="C332" s="448"/>
      <c r="D332" s="448"/>
      <c r="E332" s="448"/>
      <c r="F332" s="448"/>
      <c r="G332" s="449"/>
      <c r="H332" s="448"/>
      <c r="I332" s="448"/>
      <c r="J332" s="450"/>
    </row>
    <row r="333" spans="2:10" x14ac:dyDescent="0.2">
      <c r="B333" s="447"/>
      <c r="C333" s="448"/>
      <c r="D333" s="448"/>
      <c r="E333" s="448"/>
      <c r="F333" s="448"/>
      <c r="G333" s="449"/>
      <c r="H333" s="448"/>
      <c r="I333" s="448"/>
      <c r="J333" s="450"/>
    </row>
    <row r="334" spans="2:10" x14ac:dyDescent="0.2">
      <c r="B334" s="447"/>
      <c r="C334" s="448"/>
      <c r="D334" s="448"/>
      <c r="E334" s="448"/>
      <c r="F334" s="448"/>
      <c r="G334" s="449"/>
      <c r="H334" s="448"/>
      <c r="I334" s="448"/>
      <c r="J334" s="450"/>
    </row>
    <row r="335" spans="2:10" x14ac:dyDescent="0.2">
      <c r="B335" s="447"/>
      <c r="C335" s="448"/>
      <c r="D335" s="448"/>
      <c r="E335" s="448"/>
      <c r="F335" s="448"/>
      <c r="G335" s="449"/>
      <c r="H335" s="448"/>
      <c r="I335" s="448"/>
      <c r="J335" s="450"/>
    </row>
    <row r="336" spans="2:10" x14ac:dyDescent="0.2">
      <c r="B336" s="447"/>
      <c r="C336" s="448" t="s">
        <v>339</v>
      </c>
      <c r="D336" s="448"/>
      <c r="E336" s="448"/>
      <c r="F336" s="455" t="s">
        <v>340</v>
      </c>
      <c r="G336" s="449"/>
      <c r="H336" s="448"/>
      <c r="I336" s="448"/>
      <c r="J336" s="450"/>
    </row>
    <row r="337" spans="2:10" x14ac:dyDescent="0.2">
      <c r="B337" s="447"/>
      <c r="C337" s="448"/>
      <c r="D337" s="448" t="s">
        <v>341</v>
      </c>
      <c r="E337" s="448"/>
      <c r="F337" s="456">
        <v>1000000</v>
      </c>
      <c r="G337" s="449"/>
      <c r="H337" s="448"/>
      <c r="I337" s="448"/>
      <c r="J337" s="450"/>
    </row>
    <row r="338" spans="2:10" x14ac:dyDescent="0.2">
      <c r="B338" s="447"/>
      <c r="C338" s="448"/>
      <c r="D338" s="448" t="s">
        <v>342</v>
      </c>
      <c r="E338" s="448"/>
      <c r="F338" s="457">
        <v>0.31278410809264495</v>
      </c>
      <c r="G338" s="449"/>
      <c r="H338" s="448"/>
      <c r="I338" s="448"/>
      <c r="J338" s="450"/>
    </row>
    <row r="339" spans="2:10" x14ac:dyDescent="0.2">
      <c r="B339" s="447"/>
      <c r="C339" s="448"/>
      <c r="D339" s="448" t="s">
        <v>343</v>
      </c>
      <c r="E339" s="448"/>
      <c r="F339" s="457">
        <v>0.29818722992995256</v>
      </c>
      <c r="G339" s="449"/>
      <c r="H339" s="448"/>
      <c r="I339" s="448"/>
      <c r="J339" s="450"/>
    </row>
    <row r="340" spans="2:10" x14ac:dyDescent="0.2">
      <c r="B340" s="447"/>
      <c r="C340" s="448"/>
      <c r="D340" s="448" t="s">
        <v>344</v>
      </c>
      <c r="E340" s="448"/>
      <c r="F340" s="457">
        <v>0.30360744024438974</v>
      </c>
      <c r="G340" s="449"/>
      <c r="H340" s="448"/>
      <c r="I340" s="448"/>
      <c r="J340" s="450"/>
    </row>
    <row r="341" spans="2:10" x14ac:dyDescent="0.2">
      <c r="B341" s="447"/>
      <c r="C341" s="448"/>
      <c r="D341" s="448" t="s">
        <v>345</v>
      </c>
      <c r="E341" s="448"/>
      <c r="F341" s="458" t="s">
        <v>393</v>
      </c>
      <c r="G341" s="449"/>
      <c r="H341" s="448"/>
      <c r="I341" s="448"/>
      <c r="J341" s="450"/>
    </row>
    <row r="342" spans="2:10" x14ac:dyDescent="0.2">
      <c r="B342" s="447"/>
      <c r="C342" s="448"/>
      <c r="D342" s="448" t="s">
        <v>346</v>
      </c>
      <c r="E342" s="448"/>
      <c r="F342" s="457">
        <v>8.3214186228542847E-2</v>
      </c>
      <c r="G342" s="449"/>
      <c r="H342" s="448"/>
      <c r="I342" s="448"/>
      <c r="J342" s="450"/>
    </row>
    <row r="343" spans="2:10" x14ac:dyDescent="0.2">
      <c r="B343" s="447"/>
      <c r="C343" s="448"/>
      <c r="D343" s="448" t="s">
        <v>347</v>
      </c>
      <c r="E343" s="448"/>
      <c r="F343" s="457">
        <v>6.9246007896786102E-3</v>
      </c>
      <c r="G343" s="449"/>
      <c r="H343" s="448"/>
      <c r="I343" s="448"/>
      <c r="J343" s="450"/>
    </row>
    <row r="344" spans="2:10" x14ac:dyDescent="0.2">
      <c r="B344" s="447"/>
      <c r="C344" s="448"/>
      <c r="D344" s="448" t="s">
        <v>348</v>
      </c>
      <c r="E344" s="448"/>
      <c r="F344" s="459">
        <v>-0.37692909338756603</v>
      </c>
      <c r="G344" s="449"/>
      <c r="H344" s="448"/>
      <c r="I344" s="448"/>
      <c r="J344" s="450"/>
    </row>
    <row r="345" spans="2:10" x14ac:dyDescent="0.2">
      <c r="B345" s="447"/>
      <c r="C345" s="448"/>
      <c r="D345" s="448" t="s">
        <v>349</v>
      </c>
      <c r="E345" s="448"/>
      <c r="F345" s="460">
        <v>3.1619270352301321</v>
      </c>
      <c r="G345" s="449"/>
      <c r="H345" s="448"/>
      <c r="I345" s="448"/>
      <c r="J345" s="450"/>
    </row>
    <row r="346" spans="2:10" x14ac:dyDescent="0.2">
      <c r="B346" s="447"/>
      <c r="C346" s="448"/>
      <c r="D346" s="448" t="s">
        <v>350</v>
      </c>
      <c r="E346" s="448"/>
      <c r="F346" s="459">
        <v>0.27906690118182048</v>
      </c>
      <c r="G346" s="449"/>
      <c r="H346" s="448"/>
      <c r="I346" s="448"/>
      <c r="J346" s="450"/>
    </row>
    <row r="347" spans="2:10" x14ac:dyDescent="0.2">
      <c r="B347" s="447"/>
      <c r="C347" s="448"/>
      <c r="D347" s="448" t="s">
        <v>351</v>
      </c>
      <c r="E347" s="448"/>
      <c r="F347" s="457">
        <v>-0.21665320670386828</v>
      </c>
      <c r="G347" s="449"/>
      <c r="H347" s="448"/>
      <c r="I347" s="448"/>
      <c r="J347" s="450"/>
    </row>
    <row r="348" spans="2:10" x14ac:dyDescent="0.2">
      <c r="B348" s="447"/>
      <c r="C348" s="448"/>
      <c r="D348" s="448" t="s">
        <v>352</v>
      </c>
      <c r="E348" s="448"/>
      <c r="F348" s="457">
        <v>0.57650354360456124</v>
      </c>
      <c r="G348" s="449"/>
      <c r="H348" s="448"/>
      <c r="I348" s="448"/>
      <c r="J348" s="450"/>
    </row>
    <row r="349" spans="2:10" x14ac:dyDescent="0.2">
      <c r="B349" s="447"/>
      <c r="C349" s="448"/>
      <c r="D349" s="448" t="s">
        <v>353</v>
      </c>
      <c r="E349" s="448"/>
      <c r="F349" s="457">
        <v>0.79315675030842958</v>
      </c>
      <c r="G349" s="449"/>
      <c r="H349" s="448"/>
      <c r="I349" s="448"/>
      <c r="J349" s="450"/>
    </row>
    <row r="350" spans="2:10" x14ac:dyDescent="0.2">
      <c r="B350" s="447"/>
      <c r="C350" s="448"/>
      <c r="D350" s="448" t="s">
        <v>354</v>
      </c>
      <c r="E350" s="448"/>
      <c r="F350" s="457">
        <v>8.3214186228542847E-5</v>
      </c>
      <c r="G350" s="449"/>
      <c r="H350" s="448"/>
      <c r="I350" s="448"/>
      <c r="J350" s="450"/>
    </row>
    <row r="351" spans="2:10" x14ac:dyDescent="0.2">
      <c r="B351" s="447"/>
      <c r="C351" s="448"/>
      <c r="D351" s="448"/>
      <c r="E351" s="448"/>
      <c r="F351" s="448"/>
      <c r="G351" s="449"/>
      <c r="H351" s="448"/>
      <c r="I351" s="448"/>
      <c r="J351" s="450"/>
    </row>
    <row r="352" spans="2:10" x14ac:dyDescent="0.2">
      <c r="B352" s="451" t="s">
        <v>399</v>
      </c>
      <c r="C352" s="452"/>
      <c r="D352" s="452"/>
      <c r="E352" s="452"/>
      <c r="F352" s="452"/>
      <c r="G352" s="453"/>
      <c r="H352" s="452"/>
      <c r="I352" s="452"/>
      <c r="J352" s="454"/>
    </row>
    <row r="353" spans="2:10" x14ac:dyDescent="0.2">
      <c r="B353" s="447"/>
      <c r="C353" s="448"/>
      <c r="D353" s="452" t="s">
        <v>40</v>
      </c>
      <c r="E353" s="448"/>
      <c r="F353" s="448"/>
      <c r="G353" s="449"/>
      <c r="H353" s="448"/>
      <c r="I353" s="448"/>
      <c r="J353" s="450"/>
    </row>
    <row r="354" spans="2:10" x14ac:dyDescent="0.2">
      <c r="B354" s="447"/>
      <c r="C354" s="448" t="s">
        <v>356</v>
      </c>
      <c r="D354" s="448"/>
      <c r="E354" s="448"/>
      <c r="F354" s="455" t="s">
        <v>340</v>
      </c>
      <c r="G354" s="449"/>
      <c r="H354" s="448"/>
      <c r="I354" s="448"/>
      <c r="J354" s="450"/>
    </row>
    <row r="355" spans="2:10" x14ac:dyDescent="0.2">
      <c r="B355" s="447"/>
      <c r="C355" s="448"/>
      <c r="D355" s="448" t="s">
        <v>357</v>
      </c>
      <c r="E355" s="448"/>
      <c r="F355" s="457">
        <v>-0.21665320670386828</v>
      </c>
      <c r="G355" s="449"/>
      <c r="H355" s="448"/>
      <c r="I355" s="448"/>
      <c r="J355" s="450"/>
    </row>
    <row r="356" spans="2:10" x14ac:dyDescent="0.2">
      <c r="B356" s="447"/>
      <c r="C356" s="448"/>
      <c r="D356" s="448" t="s">
        <v>358</v>
      </c>
      <c r="E356" s="448"/>
      <c r="F356" s="457">
        <v>0.18841924296267201</v>
      </c>
      <c r="G356" s="449"/>
      <c r="H356" s="448"/>
      <c r="I356" s="448"/>
      <c r="J356" s="450"/>
    </row>
    <row r="357" spans="2:10" x14ac:dyDescent="0.2">
      <c r="B357" s="447"/>
      <c r="C357" s="448"/>
      <c r="D357" s="448" t="s">
        <v>359</v>
      </c>
      <c r="E357" s="448"/>
      <c r="F357" s="457">
        <v>0.22957003384979599</v>
      </c>
      <c r="G357" s="449"/>
      <c r="H357" s="448"/>
      <c r="I357" s="448"/>
      <c r="J357" s="450"/>
    </row>
    <row r="358" spans="2:10" x14ac:dyDescent="0.2">
      <c r="B358" s="447"/>
      <c r="C358" s="448"/>
      <c r="D358" s="448" t="s">
        <v>360</v>
      </c>
      <c r="E358" s="448"/>
      <c r="F358" s="457">
        <v>0.25829980041503797</v>
      </c>
      <c r="G358" s="449"/>
      <c r="H358" s="448"/>
      <c r="I358" s="448"/>
      <c r="J358" s="450"/>
    </row>
    <row r="359" spans="2:10" x14ac:dyDescent="0.2">
      <c r="B359" s="447"/>
      <c r="C359" s="448"/>
      <c r="D359" s="448" t="s">
        <v>361</v>
      </c>
      <c r="E359" s="448"/>
      <c r="F359" s="457">
        <v>0.28204942093438701</v>
      </c>
      <c r="G359" s="449"/>
      <c r="H359" s="448"/>
      <c r="I359" s="448"/>
      <c r="J359" s="450"/>
    </row>
    <row r="360" spans="2:10" x14ac:dyDescent="0.2">
      <c r="B360" s="447"/>
      <c r="C360" s="448"/>
      <c r="D360" s="448" t="s">
        <v>362</v>
      </c>
      <c r="E360" s="448"/>
      <c r="F360" s="457">
        <v>0.30360740301338002</v>
      </c>
      <c r="G360" s="449"/>
      <c r="H360" s="448"/>
      <c r="I360" s="448"/>
      <c r="J360" s="450"/>
    </row>
    <row r="361" spans="2:10" x14ac:dyDescent="0.2">
      <c r="B361" s="447"/>
      <c r="C361" s="448"/>
      <c r="D361" s="448" t="s">
        <v>363</v>
      </c>
      <c r="E361" s="448"/>
      <c r="F361" s="457">
        <v>0.32433486691021501</v>
      </c>
      <c r="G361" s="449"/>
      <c r="H361" s="448"/>
      <c r="I361" s="448"/>
      <c r="J361" s="450"/>
    </row>
    <row r="362" spans="2:10" x14ac:dyDescent="0.2">
      <c r="B362" s="447"/>
      <c r="C362" s="448"/>
      <c r="D362" s="448" t="s">
        <v>364</v>
      </c>
      <c r="E362" s="448"/>
      <c r="F362" s="457">
        <v>0.345757383917359</v>
      </c>
      <c r="G362" s="449"/>
      <c r="H362" s="448"/>
      <c r="I362" s="448"/>
      <c r="J362" s="450"/>
    </row>
    <row r="363" spans="2:10" x14ac:dyDescent="0.2">
      <c r="B363" s="447"/>
      <c r="C363" s="448"/>
      <c r="D363" s="448" t="s">
        <v>365</v>
      </c>
      <c r="E363" s="448"/>
      <c r="F363" s="457">
        <v>0.36975661406115201</v>
      </c>
      <c r="G363" s="449"/>
      <c r="H363" s="448"/>
      <c r="I363" s="448"/>
      <c r="J363" s="450"/>
    </row>
    <row r="364" spans="2:10" x14ac:dyDescent="0.2">
      <c r="B364" s="447"/>
      <c r="C364" s="448"/>
      <c r="D364" s="448" t="s">
        <v>366</v>
      </c>
      <c r="E364" s="448"/>
      <c r="F364" s="457">
        <v>0.40103461698284998</v>
      </c>
      <c r="G364" s="449"/>
      <c r="H364" s="448"/>
      <c r="I364" s="448"/>
      <c r="J364" s="450"/>
    </row>
    <row r="365" spans="2:10" x14ac:dyDescent="0.2">
      <c r="B365" s="447"/>
      <c r="C365" s="448"/>
      <c r="D365" s="448" t="s">
        <v>367</v>
      </c>
      <c r="E365" s="448"/>
      <c r="F365" s="457">
        <v>0.57650354360456102</v>
      </c>
      <c r="G365" s="449"/>
      <c r="H365" s="448"/>
      <c r="I365" s="448"/>
      <c r="J365" s="450"/>
    </row>
    <row r="366" spans="2:10" x14ac:dyDescent="0.2">
      <c r="B366" s="447"/>
      <c r="C366" s="448"/>
      <c r="D366" s="448"/>
      <c r="E366" s="448"/>
      <c r="F366" s="448"/>
      <c r="G366" s="449"/>
      <c r="H366" s="448"/>
      <c r="I366" s="448"/>
      <c r="J366" s="450"/>
    </row>
    <row r="367" spans="2:10" x14ac:dyDescent="0.2">
      <c r="B367" s="451" t="s">
        <v>827</v>
      </c>
      <c r="C367" s="452"/>
      <c r="D367" s="452"/>
      <c r="E367" s="452"/>
      <c r="F367" s="452"/>
      <c r="G367" s="453"/>
      <c r="H367" s="452"/>
      <c r="I367" s="452"/>
      <c r="J367" s="454"/>
    </row>
    <row r="368" spans="2:10" x14ac:dyDescent="0.2">
      <c r="B368" s="447"/>
      <c r="C368" s="448"/>
      <c r="D368" s="452" t="s">
        <v>838</v>
      </c>
      <c r="E368" s="448"/>
      <c r="F368" s="448"/>
      <c r="G368" s="449"/>
      <c r="H368" s="448"/>
      <c r="I368" s="448"/>
      <c r="J368" s="450"/>
    </row>
    <row r="369" spans="2:10" x14ac:dyDescent="0.2">
      <c r="B369" s="447"/>
      <c r="C369" s="448" t="s">
        <v>335</v>
      </c>
      <c r="D369" s="448"/>
      <c r="E369" s="448"/>
      <c r="F369" s="448"/>
      <c r="G369" s="449"/>
      <c r="H369" s="448"/>
      <c r="I369" s="448"/>
      <c r="J369" s="450"/>
    </row>
    <row r="370" spans="2:10" x14ac:dyDescent="0.2">
      <c r="B370" s="447"/>
      <c r="C370" s="448"/>
      <c r="D370" s="448" t="s">
        <v>811</v>
      </c>
      <c r="E370" s="448"/>
      <c r="F370" s="448"/>
      <c r="G370" s="449"/>
      <c r="H370" s="448"/>
      <c r="I370" s="448"/>
      <c r="J370" s="450"/>
    </row>
    <row r="371" spans="2:10" x14ac:dyDescent="0.2">
      <c r="B371" s="447"/>
      <c r="C371" s="448"/>
      <c r="D371" s="448" t="s">
        <v>398</v>
      </c>
      <c r="E371" s="448"/>
      <c r="F371" s="448"/>
      <c r="G371" s="449"/>
      <c r="H371" s="448"/>
      <c r="I371" s="448"/>
      <c r="J371" s="450"/>
    </row>
    <row r="372" spans="2:10" x14ac:dyDescent="0.2">
      <c r="B372" s="447"/>
      <c r="C372" s="448"/>
      <c r="D372" s="448" t="s">
        <v>372</v>
      </c>
      <c r="E372" s="448"/>
      <c r="F372" s="448"/>
      <c r="G372" s="449"/>
      <c r="H372" s="448"/>
      <c r="I372" s="448"/>
      <c r="J372" s="450"/>
    </row>
    <row r="373" spans="2:10" x14ac:dyDescent="0.2">
      <c r="B373" s="447"/>
      <c r="C373" s="448"/>
      <c r="D373" s="448"/>
      <c r="E373" s="448"/>
      <c r="F373" s="448"/>
      <c r="G373" s="449"/>
      <c r="H373" s="448"/>
      <c r="I373" s="448"/>
      <c r="J373" s="450"/>
    </row>
    <row r="374" spans="2:10" x14ac:dyDescent="0.2">
      <c r="B374" s="447"/>
      <c r="C374" s="448"/>
      <c r="D374" s="448"/>
      <c r="E374" s="448"/>
      <c r="F374" s="448"/>
      <c r="G374" s="449"/>
      <c r="H374" s="448"/>
      <c r="I374" s="448"/>
      <c r="J374" s="450"/>
    </row>
    <row r="375" spans="2:10" x14ac:dyDescent="0.2">
      <c r="B375" s="447"/>
      <c r="C375" s="448"/>
      <c r="D375" s="448"/>
      <c r="E375" s="448"/>
      <c r="F375" s="448"/>
      <c r="G375" s="449"/>
      <c r="H375" s="448"/>
      <c r="I375" s="448"/>
      <c r="J375" s="450"/>
    </row>
    <row r="376" spans="2:10" x14ac:dyDescent="0.2">
      <c r="B376" s="447"/>
      <c r="C376" s="448"/>
      <c r="D376" s="448"/>
      <c r="E376" s="448"/>
      <c r="F376" s="448"/>
      <c r="G376" s="449"/>
      <c r="H376" s="448"/>
      <c r="I376" s="448"/>
      <c r="J376" s="450"/>
    </row>
    <row r="377" spans="2:10" x14ac:dyDescent="0.2">
      <c r="B377" s="447"/>
      <c r="C377" s="448"/>
      <c r="D377" s="448"/>
      <c r="E377" s="448"/>
      <c r="F377" s="448"/>
      <c r="G377" s="449"/>
      <c r="H377" s="448"/>
      <c r="I377" s="448"/>
      <c r="J377" s="450"/>
    </row>
    <row r="378" spans="2:10" x14ac:dyDescent="0.2">
      <c r="B378" s="447"/>
      <c r="C378" s="448"/>
      <c r="D378" s="448"/>
      <c r="E378" s="448"/>
      <c r="F378" s="448"/>
      <c r="G378" s="449"/>
      <c r="H378" s="448"/>
      <c r="I378" s="448"/>
      <c r="J378" s="450"/>
    </row>
    <row r="379" spans="2:10" x14ac:dyDescent="0.2">
      <c r="B379" s="447"/>
      <c r="C379" s="448"/>
      <c r="D379" s="448"/>
      <c r="E379" s="448"/>
      <c r="F379" s="448"/>
      <c r="G379" s="449"/>
      <c r="H379" s="448"/>
      <c r="I379" s="448"/>
      <c r="J379" s="450"/>
    </row>
    <row r="380" spans="2:10" x14ac:dyDescent="0.2">
      <c r="B380" s="447"/>
      <c r="C380" s="448"/>
      <c r="D380" s="448"/>
      <c r="E380" s="448"/>
      <c r="F380" s="448"/>
      <c r="G380" s="449"/>
      <c r="H380" s="448"/>
      <c r="I380" s="448"/>
      <c r="J380" s="450"/>
    </row>
    <row r="381" spans="2:10" x14ac:dyDescent="0.2">
      <c r="B381" s="447"/>
      <c r="C381" s="448"/>
      <c r="D381" s="448"/>
      <c r="E381" s="448"/>
      <c r="F381" s="448"/>
      <c r="G381" s="449"/>
      <c r="H381" s="448"/>
      <c r="I381" s="448"/>
      <c r="J381" s="450"/>
    </row>
    <row r="382" spans="2:10" x14ac:dyDescent="0.2">
      <c r="B382" s="447"/>
      <c r="C382" s="448"/>
      <c r="D382" s="448"/>
      <c r="E382" s="448"/>
      <c r="F382" s="448"/>
      <c r="G382" s="449"/>
      <c r="H382" s="448"/>
      <c r="I382" s="448"/>
      <c r="J382" s="450"/>
    </row>
    <row r="383" spans="2:10" x14ac:dyDescent="0.2">
      <c r="B383" s="447"/>
      <c r="C383" s="448"/>
      <c r="D383" s="448"/>
      <c r="E383" s="448"/>
      <c r="F383" s="448"/>
      <c r="G383" s="449"/>
      <c r="H383" s="448"/>
      <c r="I383" s="448"/>
      <c r="J383" s="450"/>
    </row>
    <row r="384" spans="2:10" x14ac:dyDescent="0.2">
      <c r="B384" s="447"/>
      <c r="C384" s="448"/>
      <c r="D384" s="448"/>
      <c r="E384" s="448"/>
      <c r="F384" s="448"/>
      <c r="G384" s="449"/>
      <c r="H384" s="448"/>
      <c r="I384" s="448"/>
      <c r="J384" s="450"/>
    </row>
    <row r="385" spans="2:10" x14ac:dyDescent="0.2">
      <c r="B385" s="447"/>
      <c r="C385" s="448"/>
      <c r="D385" s="448"/>
      <c r="E385" s="448"/>
      <c r="F385" s="448"/>
      <c r="G385" s="449"/>
      <c r="H385" s="448"/>
      <c r="I385" s="448"/>
      <c r="J385" s="450"/>
    </row>
    <row r="386" spans="2:10" x14ac:dyDescent="0.2">
      <c r="B386" s="447"/>
      <c r="C386" s="448"/>
      <c r="D386" s="448"/>
      <c r="E386" s="448"/>
      <c r="F386" s="448"/>
      <c r="G386" s="449"/>
      <c r="H386" s="448"/>
      <c r="I386" s="448"/>
      <c r="J386" s="450"/>
    </row>
    <row r="387" spans="2:10" x14ac:dyDescent="0.2">
      <c r="B387" s="447"/>
      <c r="C387" s="448"/>
      <c r="D387" s="448"/>
      <c r="E387" s="448"/>
      <c r="F387" s="448"/>
      <c r="G387" s="449"/>
      <c r="H387" s="448"/>
      <c r="I387" s="448"/>
      <c r="J387" s="450"/>
    </row>
    <row r="388" spans="2:10" x14ac:dyDescent="0.2">
      <c r="B388" s="447"/>
      <c r="C388" s="448"/>
      <c r="D388" s="448"/>
      <c r="E388" s="448"/>
      <c r="F388" s="448"/>
      <c r="G388" s="449"/>
      <c r="H388" s="448"/>
      <c r="I388" s="448"/>
      <c r="J388" s="450"/>
    </row>
    <row r="389" spans="2:10" x14ac:dyDescent="0.2">
      <c r="B389" s="447"/>
      <c r="C389" s="448"/>
      <c r="D389" s="448"/>
      <c r="E389" s="448"/>
      <c r="F389" s="448"/>
      <c r="G389" s="449"/>
      <c r="H389" s="448"/>
      <c r="I389" s="448"/>
      <c r="J389" s="450"/>
    </row>
    <row r="390" spans="2:10" x14ac:dyDescent="0.2">
      <c r="B390" s="447"/>
      <c r="C390" s="448"/>
      <c r="D390" s="448"/>
      <c r="E390" s="448"/>
      <c r="F390" s="448"/>
      <c r="G390" s="449"/>
      <c r="H390" s="448"/>
      <c r="I390" s="448"/>
      <c r="J390" s="450"/>
    </row>
    <row r="391" spans="2:10" x14ac:dyDescent="0.2">
      <c r="B391" s="447"/>
      <c r="C391" s="448"/>
      <c r="D391" s="448"/>
      <c r="E391" s="448"/>
      <c r="F391" s="448"/>
      <c r="G391" s="449"/>
      <c r="H391" s="448"/>
      <c r="I391" s="448"/>
      <c r="J391" s="450"/>
    </row>
    <row r="392" spans="2:10" x14ac:dyDescent="0.2">
      <c r="B392" s="447"/>
      <c r="C392" s="448" t="s">
        <v>339</v>
      </c>
      <c r="D392" s="448"/>
      <c r="E392" s="448"/>
      <c r="F392" s="455" t="s">
        <v>340</v>
      </c>
      <c r="G392" s="449"/>
      <c r="H392" s="448"/>
      <c r="I392" s="448"/>
      <c r="J392" s="450"/>
    </row>
    <row r="393" spans="2:10" x14ac:dyDescent="0.2">
      <c r="B393" s="447"/>
      <c r="C393" s="448"/>
      <c r="D393" s="448" t="s">
        <v>341</v>
      </c>
      <c r="E393" s="448"/>
      <c r="F393" s="456">
        <v>1000000</v>
      </c>
      <c r="G393" s="449"/>
      <c r="H393" s="448"/>
      <c r="I393" s="448"/>
      <c r="J393" s="450"/>
    </row>
    <row r="394" spans="2:10" x14ac:dyDescent="0.2">
      <c r="B394" s="447"/>
      <c r="C394" s="448"/>
      <c r="D394" s="448" t="s">
        <v>342</v>
      </c>
      <c r="E394" s="448"/>
      <c r="F394" s="457">
        <v>0.159002729429364</v>
      </c>
      <c r="G394" s="449"/>
      <c r="H394" s="448"/>
      <c r="I394" s="448"/>
      <c r="J394" s="450"/>
    </row>
    <row r="395" spans="2:10" x14ac:dyDescent="0.2">
      <c r="B395" s="447"/>
      <c r="C395" s="448"/>
      <c r="D395" s="448" t="s">
        <v>343</v>
      </c>
      <c r="E395" s="448"/>
      <c r="F395" s="457">
        <v>0.14894796787186734</v>
      </c>
      <c r="G395" s="449"/>
      <c r="H395" s="448"/>
      <c r="I395" s="448"/>
      <c r="J395" s="450"/>
    </row>
    <row r="396" spans="2:10" x14ac:dyDescent="0.2">
      <c r="B396" s="447"/>
      <c r="C396" s="448"/>
      <c r="D396" s="448" t="s">
        <v>344</v>
      </c>
      <c r="E396" s="448"/>
      <c r="F396" s="457">
        <v>0.15415741724705254</v>
      </c>
      <c r="G396" s="449"/>
      <c r="H396" s="448"/>
      <c r="I396" s="448"/>
      <c r="J396" s="450"/>
    </row>
    <row r="397" spans="2:10" x14ac:dyDescent="0.2">
      <c r="B397" s="447"/>
      <c r="C397" s="448"/>
      <c r="D397" s="448" t="s">
        <v>345</v>
      </c>
      <c r="E397" s="448"/>
      <c r="F397" s="458" t="s">
        <v>393</v>
      </c>
      <c r="G397" s="449"/>
      <c r="H397" s="448"/>
      <c r="I397" s="448"/>
      <c r="J397" s="450"/>
    </row>
    <row r="398" spans="2:10" x14ac:dyDescent="0.2">
      <c r="B398" s="447"/>
      <c r="C398" s="448"/>
      <c r="D398" s="448" t="s">
        <v>346</v>
      </c>
      <c r="E398" s="448"/>
      <c r="F398" s="457">
        <v>9.0256325082387276E-2</v>
      </c>
      <c r="G398" s="449"/>
      <c r="H398" s="448"/>
      <c r="I398" s="448"/>
      <c r="J398" s="450"/>
    </row>
    <row r="399" spans="2:10" x14ac:dyDescent="0.2">
      <c r="B399" s="447"/>
      <c r="C399" s="448"/>
      <c r="D399" s="448" t="s">
        <v>347</v>
      </c>
      <c r="E399" s="448"/>
      <c r="F399" s="457">
        <v>8.1462042173775697E-3</v>
      </c>
      <c r="G399" s="449"/>
      <c r="H399" s="448"/>
      <c r="I399" s="448"/>
      <c r="J399" s="450"/>
    </row>
    <row r="400" spans="2:10" x14ac:dyDescent="0.2">
      <c r="B400" s="447"/>
      <c r="C400" s="448"/>
      <c r="D400" s="448" t="s">
        <v>348</v>
      </c>
      <c r="E400" s="448"/>
      <c r="F400" s="459">
        <v>-0.3357126074940569</v>
      </c>
      <c r="G400" s="449"/>
      <c r="H400" s="448"/>
      <c r="I400" s="448"/>
      <c r="J400" s="450"/>
    </row>
    <row r="401" spans="2:10" x14ac:dyDescent="0.2">
      <c r="B401" s="447"/>
      <c r="C401" s="448"/>
      <c r="D401" s="448" t="s">
        <v>349</v>
      </c>
      <c r="E401" s="448"/>
      <c r="F401" s="460">
        <v>3.1254630816827005</v>
      </c>
      <c r="G401" s="449"/>
      <c r="H401" s="448"/>
      <c r="I401" s="448"/>
      <c r="J401" s="450"/>
    </row>
    <row r="402" spans="2:10" x14ac:dyDescent="0.2">
      <c r="B402" s="447"/>
      <c r="C402" s="448"/>
      <c r="D402" s="448" t="s">
        <v>350</v>
      </c>
      <c r="E402" s="448"/>
      <c r="F402" s="459">
        <v>0.60595875440227809</v>
      </c>
      <c r="G402" s="449"/>
      <c r="H402" s="448"/>
      <c r="I402" s="448"/>
      <c r="J402" s="450"/>
    </row>
    <row r="403" spans="2:10" x14ac:dyDescent="0.2">
      <c r="B403" s="447"/>
      <c r="C403" s="448"/>
      <c r="D403" s="448" t="s">
        <v>351</v>
      </c>
      <c r="E403" s="448"/>
      <c r="F403" s="457">
        <v>-0.37211314851689942</v>
      </c>
      <c r="G403" s="449"/>
      <c r="H403" s="448"/>
      <c r="I403" s="448"/>
      <c r="J403" s="450"/>
    </row>
    <row r="404" spans="2:10" x14ac:dyDescent="0.2">
      <c r="B404" s="447"/>
      <c r="C404" s="448"/>
      <c r="D404" s="448" t="s">
        <v>352</v>
      </c>
      <c r="E404" s="448"/>
      <c r="F404" s="457">
        <v>0.46990152715652822</v>
      </c>
      <c r="G404" s="449"/>
      <c r="H404" s="448"/>
      <c r="I404" s="448"/>
      <c r="J404" s="450"/>
    </row>
    <row r="405" spans="2:10" x14ac:dyDescent="0.2">
      <c r="B405" s="447"/>
      <c r="C405" s="448"/>
      <c r="D405" s="448" t="s">
        <v>353</v>
      </c>
      <c r="E405" s="448"/>
      <c r="F405" s="457">
        <v>0.84201467567342769</v>
      </c>
      <c r="G405" s="449"/>
      <c r="H405" s="448"/>
      <c r="I405" s="448"/>
      <c r="J405" s="450"/>
    </row>
    <row r="406" spans="2:10" x14ac:dyDescent="0.2">
      <c r="B406" s="447"/>
      <c r="C406" s="448"/>
      <c r="D406" s="448" t="s">
        <v>354</v>
      </c>
      <c r="E406" s="448"/>
      <c r="F406" s="457">
        <v>9.0256325082387276E-5</v>
      </c>
      <c r="G406" s="449"/>
      <c r="H406" s="448"/>
      <c r="I406" s="448"/>
      <c r="J406" s="450"/>
    </row>
    <row r="407" spans="2:10" x14ac:dyDescent="0.2">
      <c r="B407" s="447"/>
      <c r="C407" s="448"/>
      <c r="D407" s="448"/>
      <c r="E407" s="448"/>
      <c r="F407" s="448"/>
      <c r="G407" s="449"/>
      <c r="H407" s="448"/>
      <c r="I407" s="448"/>
      <c r="J407" s="450"/>
    </row>
    <row r="408" spans="2:10" x14ac:dyDescent="0.2">
      <c r="B408" s="451" t="s">
        <v>826</v>
      </c>
      <c r="C408" s="452"/>
      <c r="D408" s="452"/>
      <c r="E408" s="452"/>
      <c r="F408" s="452"/>
      <c r="G408" s="453"/>
      <c r="H408" s="452"/>
      <c r="I408" s="452"/>
      <c r="J408" s="454"/>
    </row>
    <row r="409" spans="2:10" x14ac:dyDescent="0.2">
      <c r="B409" s="447"/>
      <c r="C409" s="448"/>
      <c r="D409" s="452" t="s">
        <v>838</v>
      </c>
      <c r="E409" s="448"/>
      <c r="F409" s="448"/>
      <c r="G409" s="449"/>
      <c r="H409" s="448"/>
      <c r="I409" s="448"/>
      <c r="J409" s="450"/>
    </row>
    <row r="410" spans="2:10" x14ac:dyDescent="0.2">
      <c r="B410" s="447"/>
      <c r="C410" s="448" t="s">
        <v>356</v>
      </c>
      <c r="D410" s="448"/>
      <c r="E410" s="448"/>
      <c r="F410" s="455" t="s">
        <v>340</v>
      </c>
      <c r="G410" s="449"/>
      <c r="H410" s="448"/>
      <c r="I410" s="448"/>
      <c r="J410" s="450"/>
    </row>
    <row r="411" spans="2:10" x14ac:dyDescent="0.2">
      <c r="B411" s="447"/>
      <c r="C411" s="448"/>
      <c r="D411" s="448" t="s">
        <v>357</v>
      </c>
      <c r="E411" s="448"/>
      <c r="F411" s="457">
        <v>-0.37211314851689942</v>
      </c>
      <c r="G411" s="449"/>
      <c r="H411" s="448"/>
      <c r="I411" s="448"/>
      <c r="J411" s="450"/>
    </row>
    <row r="412" spans="2:10" x14ac:dyDescent="0.2">
      <c r="B412" s="447"/>
      <c r="C412" s="448"/>
      <c r="D412" s="448" t="s">
        <v>358</v>
      </c>
      <c r="E412" s="448"/>
      <c r="F412" s="457">
        <v>3.0198097875824E-2</v>
      </c>
      <c r="G412" s="449"/>
      <c r="H412" s="448"/>
      <c r="I412" s="448"/>
      <c r="J412" s="450"/>
    </row>
    <row r="413" spans="2:10" x14ac:dyDescent="0.2">
      <c r="B413" s="447"/>
      <c r="C413" s="448"/>
      <c r="D413" s="448" t="s">
        <v>359</v>
      </c>
      <c r="E413" s="448"/>
      <c r="F413" s="457">
        <v>7.46188993923E-2</v>
      </c>
      <c r="G413" s="449"/>
      <c r="H413" s="448"/>
      <c r="I413" s="448"/>
      <c r="J413" s="450"/>
    </row>
    <row r="414" spans="2:10" x14ac:dyDescent="0.2">
      <c r="B414" s="447"/>
      <c r="C414" s="448"/>
      <c r="D414" s="448" t="s">
        <v>360</v>
      </c>
      <c r="E414" s="448"/>
      <c r="F414" s="457">
        <v>0.105293151397148</v>
      </c>
      <c r="G414" s="449"/>
      <c r="H414" s="448"/>
      <c r="I414" s="448"/>
      <c r="J414" s="450"/>
    </row>
    <row r="415" spans="2:10" x14ac:dyDescent="0.2">
      <c r="B415" s="447"/>
      <c r="C415" s="448"/>
      <c r="D415" s="448" t="s">
        <v>361</v>
      </c>
      <c r="E415" s="448"/>
      <c r="F415" s="457">
        <v>0.13092886276437099</v>
      </c>
      <c r="G415" s="449"/>
      <c r="H415" s="448"/>
      <c r="I415" s="448"/>
      <c r="J415" s="450"/>
    </row>
    <row r="416" spans="2:10" x14ac:dyDescent="0.2">
      <c r="B416" s="447"/>
      <c r="C416" s="448"/>
      <c r="D416" s="448" t="s">
        <v>362</v>
      </c>
      <c r="E416" s="448"/>
      <c r="F416" s="457">
        <v>0.15415736435192601</v>
      </c>
      <c r="G416" s="449"/>
      <c r="H416" s="448"/>
      <c r="I416" s="448"/>
      <c r="J416" s="450"/>
    </row>
    <row r="417" spans="2:10" x14ac:dyDescent="0.2">
      <c r="B417" s="447"/>
      <c r="C417" s="448"/>
      <c r="D417" s="448" t="s">
        <v>363</v>
      </c>
      <c r="E417" s="448"/>
      <c r="F417" s="457">
        <v>0.17659160463507001</v>
      </c>
      <c r="G417" s="449"/>
      <c r="H417" s="448"/>
      <c r="I417" s="448"/>
      <c r="J417" s="450"/>
    </row>
    <row r="418" spans="2:10" x14ac:dyDescent="0.2">
      <c r="B418" s="447"/>
      <c r="C418" s="448"/>
      <c r="D418" s="448" t="s">
        <v>364</v>
      </c>
      <c r="E418" s="448"/>
      <c r="F418" s="457">
        <v>0.19994961540168599</v>
      </c>
      <c r="G418" s="449"/>
      <c r="H418" s="448"/>
      <c r="I418" s="448"/>
      <c r="J418" s="450"/>
    </row>
    <row r="419" spans="2:10" x14ac:dyDescent="0.2">
      <c r="B419" s="447"/>
      <c r="C419" s="448"/>
      <c r="D419" s="448" t="s">
        <v>365</v>
      </c>
      <c r="E419" s="448"/>
      <c r="F419" s="457">
        <v>0.22617815899474999</v>
      </c>
      <c r="G419" s="449"/>
      <c r="H419" s="448"/>
      <c r="I419" s="448"/>
      <c r="J419" s="450"/>
    </row>
    <row r="420" spans="2:10" x14ac:dyDescent="0.2">
      <c r="B420" s="447"/>
      <c r="C420" s="448"/>
      <c r="D420" s="448" t="s">
        <v>366</v>
      </c>
      <c r="E420" s="448"/>
      <c r="F420" s="457">
        <v>0.26108199068958399</v>
      </c>
      <c r="G420" s="449"/>
      <c r="H420" s="448"/>
      <c r="I420" s="448"/>
      <c r="J420" s="450"/>
    </row>
    <row r="421" spans="2:10" x14ac:dyDescent="0.2">
      <c r="B421" s="447"/>
      <c r="C421" s="448"/>
      <c r="D421" s="448" t="s">
        <v>367</v>
      </c>
      <c r="E421" s="448"/>
      <c r="F421" s="457">
        <v>0.469901527156528</v>
      </c>
      <c r="G421" s="449"/>
      <c r="H421" s="448"/>
      <c r="I421" s="448"/>
      <c r="J421" s="450"/>
    </row>
    <row r="422" spans="2:10" x14ac:dyDescent="0.2">
      <c r="B422" s="447"/>
      <c r="C422" s="448"/>
      <c r="D422" s="448"/>
      <c r="E422" s="448"/>
      <c r="F422" s="448"/>
      <c r="G422" s="449"/>
      <c r="H422" s="448"/>
      <c r="I422" s="448"/>
      <c r="J422" s="450"/>
    </row>
    <row r="423" spans="2:10" x14ac:dyDescent="0.2">
      <c r="B423" s="451" t="s">
        <v>405</v>
      </c>
      <c r="C423" s="452"/>
      <c r="D423" s="452"/>
      <c r="E423" s="452"/>
      <c r="F423" s="452"/>
      <c r="G423" s="453"/>
      <c r="H423" s="452"/>
      <c r="I423" s="452"/>
      <c r="J423" s="454"/>
    </row>
    <row r="424" spans="2:10" x14ac:dyDescent="0.2">
      <c r="B424" s="447"/>
      <c r="C424" s="448"/>
      <c r="D424" s="452" t="s">
        <v>168</v>
      </c>
      <c r="E424" s="448"/>
      <c r="F424" s="448"/>
      <c r="G424" s="449"/>
      <c r="H424" s="448"/>
      <c r="I424" s="448"/>
      <c r="J424" s="450"/>
    </row>
    <row r="425" spans="2:10" x14ac:dyDescent="0.2">
      <c r="B425" s="447"/>
      <c r="C425" s="448" t="s">
        <v>335</v>
      </c>
      <c r="D425" s="448"/>
      <c r="E425" s="448"/>
      <c r="F425" s="448"/>
      <c r="G425" s="449"/>
      <c r="H425" s="448"/>
      <c r="I425" s="448"/>
      <c r="J425" s="450"/>
    </row>
    <row r="426" spans="2:10" x14ac:dyDescent="0.2">
      <c r="B426" s="447"/>
      <c r="C426" s="448"/>
      <c r="D426" s="448" t="s">
        <v>825</v>
      </c>
      <c r="E426" s="448"/>
      <c r="F426" s="448"/>
      <c r="G426" s="449"/>
      <c r="H426" s="448"/>
      <c r="I426" s="448"/>
      <c r="J426" s="450"/>
    </row>
    <row r="427" spans="2:10" x14ac:dyDescent="0.2">
      <c r="B427" s="447"/>
      <c r="C427" s="448"/>
      <c r="D427" s="448" t="s">
        <v>824</v>
      </c>
      <c r="E427" s="448"/>
      <c r="F427" s="448"/>
      <c r="G427" s="449"/>
      <c r="H427" s="448"/>
      <c r="I427" s="448"/>
      <c r="J427" s="450"/>
    </row>
    <row r="428" spans="2:10" x14ac:dyDescent="0.2">
      <c r="B428" s="447"/>
      <c r="C428" s="448"/>
      <c r="D428" s="448" t="s">
        <v>372</v>
      </c>
      <c r="E428" s="448"/>
      <c r="F428" s="448"/>
      <c r="G428" s="449"/>
      <c r="H428" s="448"/>
      <c r="I428" s="448"/>
      <c r="J428" s="450"/>
    </row>
    <row r="429" spans="2:10" x14ac:dyDescent="0.2">
      <c r="B429" s="447"/>
      <c r="C429" s="448"/>
      <c r="D429" s="448"/>
      <c r="E429" s="448"/>
      <c r="F429" s="448"/>
      <c r="G429" s="449"/>
      <c r="H429" s="448"/>
      <c r="I429" s="448"/>
      <c r="J429" s="450"/>
    </row>
    <row r="430" spans="2:10" x14ac:dyDescent="0.2">
      <c r="B430" s="447"/>
      <c r="C430" s="448"/>
      <c r="D430" s="448"/>
      <c r="E430" s="448"/>
      <c r="F430" s="448"/>
      <c r="G430" s="449"/>
      <c r="H430" s="448"/>
      <c r="I430" s="448"/>
      <c r="J430" s="450"/>
    </row>
    <row r="431" spans="2:10" x14ac:dyDescent="0.2">
      <c r="B431" s="447"/>
      <c r="C431" s="448"/>
      <c r="D431" s="448"/>
      <c r="E431" s="448"/>
      <c r="F431" s="448"/>
      <c r="G431" s="449"/>
      <c r="H431" s="448"/>
      <c r="I431" s="448"/>
      <c r="J431" s="450"/>
    </row>
    <row r="432" spans="2:10" x14ac:dyDescent="0.2">
      <c r="B432" s="447"/>
      <c r="C432" s="448"/>
      <c r="D432" s="448"/>
      <c r="E432" s="448"/>
      <c r="F432" s="448"/>
      <c r="G432" s="449"/>
      <c r="H432" s="448"/>
      <c r="I432" s="448"/>
      <c r="J432" s="450"/>
    </row>
    <row r="433" spans="2:10" x14ac:dyDescent="0.2">
      <c r="B433" s="447"/>
      <c r="C433" s="448"/>
      <c r="D433" s="448"/>
      <c r="E433" s="448"/>
      <c r="F433" s="448"/>
      <c r="G433" s="449"/>
      <c r="H433" s="448"/>
      <c r="I433" s="448"/>
      <c r="J433" s="450"/>
    </row>
    <row r="434" spans="2:10" x14ac:dyDescent="0.2">
      <c r="B434" s="447"/>
      <c r="C434" s="448"/>
      <c r="D434" s="448"/>
      <c r="E434" s="448"/>
      <c r="F434" s="448"/>
      <c r="G434" s="449"/>
      <c r="H434" s="448"/>
      <c r="I434" s="448"/>
      <c r="J434" s="450"/>
    </row>
    <row r="435" spans="2:10" x14ac:dyDescent="0.2">
      <c r="B435" s="447"/>
      <c r="C435" s="448"/>
      <c r="D435" s="448"/>
      <c r="E435" s="448"/>
      <c r="F435" s="448"/>
      <c r="G435" s="449"/>
      <c r="H435" s="448"/>
      <c r="I435" s="448"/>
      <c r="J435" s="450"/>
    </row>
    <row r="436" spans="2:10" x14ac:dyDescent="0.2">
      <c r="B436" s="447"/>
      <c r="C436" s="448"/>
      <c r="D436" s="448"/>
      <c r="E436" s="448"/>
      <c r="F436" s="448"/>
      <c r="G436" s="449"/>
      <c r="H436" s="448"/>
      <c r="I436" s="448"/>
      <c r="J436" s="450"/>
    </row>
    <row r="437" spans="2:10" x14ac:dyDescent="0.2">
      <c r="B437" s="447"/>
      <c r="C437" s="448"/>
      <c r="D437" s="448"/>
      <c r="E437" s="448"/>
      <c r="F437" s="448"/>
      <c r="G437" s="449"/>
      <c r="H437" s="448"/>
      <c r="I437" s="448"/>
      <c r="J437" s="450"/>
    </row>
    <row r="438" spans="2:10" x14ac:dyDescent="0.2">
      <c r="B438" s="447"/>
      <c r="C438" s="448"/>
      <c r="D438" s="448"/>
      <c r="E438" s="448"/>
      <c r="F438" s="448"/>
      <c r="G438" s="449"/>
      <c r="H438" s="448"/>
      <c r="I438" s="448"/>
      <c r="J438" s="450"/>
    </row>
    <row r="439" spans="2:10" x14ac:dyDescent="0.2">
      <c r="B439" s="447"/>
      <c r="C439" s="448"/>
      <c r="D439" s="448"/>
      <c r="E439" s="448"/>
      <c r="F439" s="448"/>
      <c r="G439" s="449"/>
      <c r="H439" s="448"/>
      <c r="I439" s="448"/>
      <c r="J439" s="450"/>
    </row>
    <row r="440" spans="2:10" x14ac:dyDescent="0.2">
      <c r="B440" s="447"/>
      <c r="C440" s="448"/>
      <c r="D440" s="448"/>
      <c r="E440" s="448"/>
      <c r="F440" s="448"/>
      <c r="G440" s="449"/>
      <c r="H440" s="448"/>
      <c r="I440" s="448"/>
      <c r="J440" s="450"/>
    </row>
    <row r="441" spans="2:10" x14ac:dyDescent="0.2">
      <c r="B441" s="447"/>
      <c r="C441" s="448"/>
      <c r="D441" s="448"/>
      <c r="E441" s="448"/>
      <c r="F441" s="448"/>
      <c r="G441" s="449"/>
      <c r="H441" s="448"/>
      <c r="I441" s="448"/>
      <c r="J441" s="450"/>
    </row>
    <row r="442" spans="2:10" x14ac:dyDescent="0.2">
      <c r="B442" s="447"/>
      <c r="C442" s="448"/>
      <c r="D442" s="448"/>
      <c r="E442" s="448"/>
      <c r="F442" s="448"/>
      <c r="G442" s="449"/>
      <c r="H442" s="448"/>
      <c r="I442" s="448"/>
      <c r="J442" s="450"/>
    </row>
    <row r="443" spans="2:10" x14ac:dyDescent="0.2">
      <c r="B443" s="447"/>
      <c r="C443" s="448"/>
      <c r="D443" s="448"/>
      <c r="E443" s="448"/>
      <c r="F443" s="448"/>
      <c r="G443" s="449"/>
      <c r="H443" s="448"/>
      <c r="I443" s="448"/>
      <c r="J443" s="450"/>
    </row>
    <row r="444" spans="2:10" x14ac:dyDescent="0.2">
      <c r="B444" s="447"/>
      <c r="C444" s="448"/>
      <c r="D444" s="448"/>
      <c r="E444" s="448"/>
      <c r="F444" s="448"/>
      <c r="G444" s="449"/>
      <c r="H444" s="448"/>
      <c r="I444" s="448"/>
      <c r="J444" s="450"/>
    </row>
    <row r="445" spans="2:10" x14ac:dyDescent="0.2">
      <c r="B445" s="447"/>
      <c r="C445" s="448"/>
      <c r="D445" s="448"/>
      <c r="E445" s="448"/>
      <c r="F445" s="448"/>
      <c r="G445" s="449"/>
      <c r="H445" s="448"/>
      <c r="I445" s="448"/>
      <c r="J445" s="450"/>
    </row>
    <row r="446" spans="2:10" x14ac:dyDescent="0.2">
      <c r="B446" s="447"/>
      <c r="C446" s="448"/>
      <c r="D446" s="448"/>
      <c r="E446" s="448"/>
      <c r="F446" s="448"/>
      <c r="G446" s="449"/>
      <c r="H446" s="448"/>
      <c r="I446" s="448"/>
      <c r="J446" s="450"/>
    </row>
    <row r="447" spans="2:10" x14ac:dyDescent="0.2">
      <c r="B447" s="447"/>
      <c r="C447" s="448"/>
      <c r="D447" s="448"/>
      <c r="E447" s="448"/>
      <c r="F447" s="448"/>
      <c r="G447" s="449"/>
      <c r="H447" s="448"/>
      <c r="I447" s="448"/>
      <c r="J447" s="450"/>
    </row>
    <row r="448" spans="2:10" x14ac:dyDescent="0.2">
      <c r="B448" s="447"/>
      <c r="C448" s="448" t="s">
        <v>339</v>
      </c>
      <c r="D448" s="448"/>
      <c r="E448" s="448"/>
      <c r="F448" s="455" t="s">
        <v>340</v>
      </c>
      <c r="G448" s="449"/>
      <c r="H448" s="448"/>
      <c r="I448" s="448"/>
      <c r="J448" s="450"/>
    </row>
    <row r="449" spans="2:10" x14ac:dyDescent="0.2">
      <c r="B449" s="447"/>
      <c r="C449" s="448"/>
      <c r="D449" s="448" t="s">
        <v>341</v>
      </c>
      <c r="E449" s="448"/>
      <c r="F449" s="456">
        <v>1000000</v>
      </c>
      <c r="G449" s="449"/>
      <c r="H449" s="448"/>
      <c r="I449" s="448"/>
      <c r="J449" s="450"/>
    </row>
    <row r="450" spans="2:10" x14ac:dyDescent="0.2">
      <c r="B450" s="447"/>
      <c r="C450" s="448"/>
      <c r="D450" s="448" t="s">
        <v>342</v>
      </c>
      <c r="E450" s="448"/>
      <c r="F450" s="457">
        <v>0.46557114258778842</v>
      </c>
      <c r="G450" s="449"/>
      <c r="H450" s="448"/>
      <c r="I450" s="448"/>
      <c r="J450" s="450"/>
    </row>
    <row r="451" spans="2:10" x14ac:dyDescent="0.2">
      <c r="B451" s="447"/>
      <c r="C451" s="448"/>
      <c r="D451" s="448" t="s">
        <v>343</v>
      </c>
      <c r="E451" s="448"/>
      <c r="F451" s="457">
        <v>0.44673606537582927</v>
      </c>
      <c r="G451" s="449"/>
      <c r="H451" s="448"/>
      <c r="I451" s="448"/>
      <c r="J451" s="450"/>
    </row>
    <row r="452" spans="2:10" x14ac:dyDescent="0.2">
      <c r="B452" s="447"/>
      <c r="C452" s="448"/>
      <c r="D452" s="448" t="s">
        <v>344</v>
      </c>
      <c r="E452" s="448"/>
      <c r="F452" s="457">
        <v>0.45098887793068987</v>
      </c>
      <c r="G452" s="449"/>
      <c r="H452" s="448"/>
      <c r="I452" s="448"/>
      <c r="J452" s="450"/>
    </row>
    <row r="453" spans="2:10" x14ac:dyDescent="0.2">
      <c r="B453" s="447"/>
      <c r="C453" s="448"/>
      <c r="D453" s="448" t="s">
        <v>345</v>
      </c>
      <c r="E453" s="448"/>
      <c r="F453" s="458" t="s">
        <v>393</v>
      </c>
      <c r="G453" s="449"/>
      <c r="H453" s="448"/>
      <c r="I453" s="448"/>
      <c r="J453" s="450"/>
    </row>
    <row r="454" spans="2:10" x14ac:dyDescent="0.2">
      <c r="B454" s="447"/>
      <c r="C454" s="448"/>
      <c r="D454" s="448" t="s">
        <v>346</v>
      </c>
      <c r="E454" s="448"/>
      <c r="F454" s="457">
        <v>8.1499612608407532E-2</v>
      </c>
      <c r="G454" s="449"/>
      <c r="H454" s="448"/>
      <c r="I454" s="448"/>
      <c r="J454" s="450"/>
    </row>
    <row r="455" spans="2:10" x14ac:dyDescent="0.2">
      <c r="B455" s="447"/>
      <c r="C455" s="448"/>
      <c r="D455" s="448" t="s">
        <v>347</v>
      </c>
      <c r="E455" s="448"/>
      <c r="F455" s="457">
        <v>6.6421868553204998E-3</v>
      </c>
      <c r="G455" s="449"/>
      <c r="H455" s="448"/>
      <c r="I455" s="448"/>
      <c r="J455" s="450"/>
    </row>
    <row r="456" spans="2:10" x14ac:dyDescent="0.2">
      <c r="B456" s="447"/>
      <c r="C456" s="448"/>
      <c r="D456" s="448" t="s">
        <v>348</v>
      </c>
      <c r="E456" s="448"/>
      <c r="F456" s="459">
        <v>-0.32971512670888431</v>
      </c>
      <c r="G456" s="449"/>
      <c r="H456" s="448"/>
      <c r="I456" s="448"/>
      <c r="J456" s="450"/>
    </row>
    <row r="457" spans="2:10" x14ac:dyDescent="0.2">
      <c r="B457" s="447"/>
      <c r="C457" s="448"/>
      <c r="D457" s="448" t="s">
        <v>349</v>
      </c>
      <c r="E457" s="448"/>
      <c r="F457" s="460">
        <v>3.0768821584706902</v>
      </c>
      <c r="G457" s="449"/>
      <c r="H457" s="448"/>
      <c r="I457" s="448"/>
      <c r="J457" s="450"/>
    </row>
    <row r="458" spans="2:10" x14ac:dyDescent="0.2">
      <c r="B458" s="447"/>
      <c r="C458" s="448"/>
      <c r="D458" s="448" t="s">
        <v>350</v>
      </c>
      <c r="E458" s="448"/>
      <c r="F458" s="459">
        <v>0.18243347453902942</v>
      </c>
      <c r="G458" s="449"/>
      <c r="H458" s="448"/>
      <c r="I458" s="448"/>
      <c r="J458" s="450"/>
    </row>
    <row r="459" spans="2:10" x14ac:dyDescent="0.2">
      <c r="B459" s="447"/>
      <c r="C459" s="448"/>
      <c r="D459" s="448" t="s">
        <v>351</v>
      </c>
      <c r="E459" s="448"/>
      <c r="F459" s="457">
        <v>-9.1672279004908017E-3</v>
      </c>
      <c r="G459" s="449"/>
      <c r="H459" s="448"/>
      <c r="I459" s="448"/>
      <c r="J459" s="450"/>
    </row>
    <row r="460" spans="2:10" x14ac:dyDescent="0.2">
      <c r="B460" s="447"/>
      <c r="C460" s="448"/>
      <c r="D460" s="448" t="s">
        <v>352</v>
      </c>
      <c r="E460" s="448"/>
      <c r="F460" s="457">
        <v>0.72014993531462257</v>
      </c>
      <c r="G460" s="449"/>
      <c r="H460" s="448"/>
      <c r="I460" s="448"/>
      <c r="J460" s="450"/>
    </row>
    <row r="461" spans="2:10" x14ac:dyDescent="0.2">
      <c r="B461" s="447"/>
      <c r="C461" s="448"/>
      <c r="D461" s="448" t="s">
        <v>353</v>
      </c>
      <c r="E461" s="448"/>
      <c r="F461" s="457">
        <v>0.72931716321511342</v>
      </c>
      <c r="G461" s="449"/>
      <c r="H461" s="448"/>
      <c r="I461" s="448"/>
      <c r="J461" s="450"/>
    </row>
    <row r="462" spans="2:10" x14ac:dyDescent="0.2">
      <c r="B462" s="447"/>
      <c r="C462" s="448"/>
      <c r="D462" s="448" t="s">
        <v>354</v>
      </c>
      <c r="E462" s="448"/>
      <c r="F462" s="457">
        <v>8.1499612608407538E-5</v>
      </c>
      <c r="G462" s="449"/>
      <c r="H462" s="448"/>
      <c r="I462" s="448"/>
      <c r="J462" s="450"/>
    </row>
    <row r="463" spans="2:10" x14ac:dyDescent="0.2">
      <c r="B463" s="447"/>
      <c r="C463" s="448"/>
      <c r="D463" s="448"/>
      <c r="E463" s="448"/>
      <c r="F463" s="448"/>
      <c r="G463" s="449"/>
      <c r="H463" s="448"/>
      <c r="I463" s="448"/>
      <c r="J463" s="450"/>
    </row>
    <row r="464" spans="2:10" x14ac:dyDescent="0.2">
      <c r="B464" s="451" t="s">
        <v>407</v>
      </c>
      <c r="C464" s="452"/>
      <c r="D464" s="452"/>
      <c r="E464" s="452"/>
      <c r="F464" s="452"/>
      <c r="G464" s="453"/>
      <c r="H464" s="452"/>
      <c r="I464" s="452"/>
      <c r="J464" s="454"/>
    </row>
    <row r="465" spans="2:10" x14ac:dyDescent="0.2">
      <c r="B465" s="447"/>
      <c r="C465" s="448"/>
      <c r="D465" s="452" t="s">
        <v>168</v>
      </c>
      <c r="E465" s="448"/>
      <c r="F465" s="448"/>
      <c r="G465" s="449"/>
      <c r="H465" s="448"/>
      <c r="I465" s="448"/>
      <c r="J465" s="450"/>
    </row>
    <row r="466" spans="2:10" x14ac:dyDescent="0.2">
      <c r="B466" s="447"/>
      <c r="C466" s="448" t="s">
        <v>356</v>
      </c>
      <c r="D466" s="448"/>
      <c r="E466" s="448"/>
      <c r="F466" s="455" t="s">
        <v>340</v>
      </c>
      <c r="G466" s="449"/>
      <c r="H466" s="448"/>
      <c r="I466" s="448"/>
      <c r="J466" s="450"/>
    </row>
    <row r="467" spans="2:10" x14ac:dyDescent="0.2">
      <c r="B467" s="447"/>
      <c r="C467" s="448"/>
      <c r="D467" s="448" t="s">
        <v>357</v>
      </c>
      <c r="E467" s="448"/>
      <c r="F467" s="457">
        <v>-9.1672279004908017E-3</v>
      </c>
      <c r="G467" s="449"/>
      <c r="H467" s="448"/>
      <c r="I467" s="448"/>
      <c r="J467" s="450"/>
    </row>
    <row r="468" spans="2:10" x14ac:dyDescent="0.2">
      <c r="B468" s="447"/>
      <c r="C468" s="448"/>
      <c r="D468" s="448" t="s">
        <v>358</v>
      </c>
      <c r="E468" s="448"/>
      <c r="F468" s="457">
        <v>0.33966771875920299</v>
      </c>
      <c r="G468" s="449"/>
      <c r="H468" s="448"/>
      <c r="I468" s="448"/>
      <c r="J468" s="450"/>
    </row>
    <row r="469" spans="2:10" x14ac:dyDescent="0.2">
      <c r="B469" s="447"/>
      <c r="C469" s="448"/>
      <c r="D469" s="448" t="s">
        <v>359</v>
      </c>
      <c r="E469" s="448"/>
      <c r="F469" s="457">
        <v>0.37915506569414298</v>
      </c>
      <c r="G469" s="449"/>
      <c r="H469" s="448"/>
      <c r="I469" s="448"/>
      <c r="J469" s="450"/>
    </row>
    <row r="470" spans="2:10" x14ac:dyDescent="0.2">
      <c r="B470" s="447"/>
      <c r="C470" s="448"/>
      <c r="D470" s="448" t="s">
        <v>360</v>
      </c>
      <c r="E470" s="448"/>
      <c r="F470" s="457">
        <v>0.40682004057799898</v>
      </c>
      <c r="G470" s="449"/>
      <c r="H470" s="448"/>
      <c r="I470" s="448"/>
      <c r="J470" s="450"/>
    </row>
    <row r="471" spans="2:10" x14ac:dyDescent="0.2">
      <c r="B471" s="447"/>
      <c r="C471" s="448"/>
      <c r="D471" s="448" t="s">
        <v>361</v>
      </c>
      <c r="E471" s="448"/>
      <c r="F471" s="457">
        <v>0.42983060450080002</v>
      </c>
      <c r="G471" s="449"/>
      <c r="H471" s="448"/>
      <c r="I471" s="448"/>
      <c r="J471" s="450"/>
    </row>
    <row r="472" spans="2:10" x14ac:dyDescent="0.2">
      <c r="B472" s="447"/>
      <c r="C472" s="448"/>
      <c r="D472" s="448" t="s">
        <v>362</v>
      </c>
      <c r="E472" s="448"/>
      <c r="F472" s="457">
        <v>0.45098867729015402</v>
      </c>
      <c r="G472" s="449"/>
      <c r="H472" s="448"/>
      <c r="I472" s="448"/>
      <c r="J472" s="450"/>
    </row>
    <row r="473" spans="2:10" x14ac:dyDescent="0.2">
      <c r="B473" s="447"/>
      <c r="C473" s="448"/>
      <c r="D473" s="448" t="s">
        <v>363</v>
      </c>
      <c r="E473" s="448"/>
      <c r="F473" s="457">
        <v>0.47165576765575001</v>
      </c>
      <c r="G473" s="449"/>
      <c r="H473" s="448"/>
      <c r="I473" s="448"/>
      <c r="J473" s="450"/>
    </row>
    <row r="474" spans="2:10" x14ac:dyDescent="0.2">
      <c r="B474" s="447"/>
      <c r="C474" s="448"/>
      <c r="D474" s="448" t="s">
        <v>364</v>
      </c>
      <c r="E474" s="448"/>
      <c r="F474" s="457">
        <v>0.493084117449962</v>
      </c>
      <c r="G474" s="449"/>
      <c r="H474" s="448"/>
      <c r="I474" s="448"/>
      <c r="J474" s="450"/>
    </row>
    <row r="475" spans="2:10" x14ac:dyDescent="0.2">
      <c r="B475" s="447"/>
      <c r="C475" s="448"/>
      <c r="D475" s="448" t="s">
        <v>365</v>
      </c>
      <c r="E475" s="448"/>
      <c r="F475" s="457">
        <v>0.51739050075432602</v>
      </c>
      <c r="G475" s="449"/>
      <c r="H475" s="448"/>
      <c r="I475" s="448"/>
      <c r="J475" s="450"/>
    </row>
    <row r="476" spans="2:10" x14ac:dyDescent="0.2">
      <c r="B476" s="447"/>
      <c r="C476" s="448"/>
      <c r="D476" s="448" t="s">
        <v>366</v>
      </c>
      <c r="E476" s="448"/>
      <c r="F476" s="457">
        <v>0.54885366094922305</v>
      </c>
      <c r="G476" s="449"/>
      <c r="H476" s="448"/>
      <c r="I476" s="448"/>
      <c r="J476" s="450"/>
    </row>
    <row r="477" spans="2:10" x14ac:dyDescent="0.2">
      <c r="B477" s="447"/>
      <c r="C477" s="448"/>
      <c r="D477" s="448" t="s">
        <v>367</v>
      </c>
      <c r="E477" s="448"/>
      <c r="F477" s="457">
        <v>0.72014993531462301</v>
      </c>
      <c r="G477" s="449"/>
      <c r="H477" s="448"/>
      <c r="I477" s="448"/>
      <c r="J477" s="450"/>
    </row>
    <row r="478" spans="2:10" x14ac:dyDescent="0.2">
      <c r="B478" s="447"/>
      <c r="C478" s="448"/>
      <c r="D478" s="448"/>
      <c r="E478" s="448"/>
      <c r="F478" s="448"/>
      <c r="G478" s="449"/>
      <c r="H478" s="448"/>
      <c r="I478" s="448"/>
      <c r="J478" s="450"/>
    </row>
    <row r="479" spans="2:10" x14ac:dyDescent="0.2">
      <c r="B479" s="451" t="s">
        <v>408</v>
      </c>
      <c r="C479" s="452"/>
      <c r="D479" s="452"/>
      <c r="E479" s="452"/>
      <c r="F479" s="452"/>
      <c r="G479" s="453"/>
      <c r="H479" s="452"/>
      <c r="I479" s="452"/>
      <c r="J479" s="454"/>
    </row>
    <row r="480" spans="2:10" x14ac:dyDescent="0.2">
      <c r="B480" s="447"/>
      <c r="C480" s="448"/>
      <c r="D480" s="452" t="s">
        <v>839</v>
      </c>
      <c r="E480" s="448"/>
      <c r="F480" s="448"/>
      <c r="G480" s="449"/>
      <c r="H480" s="448"/>
      <c r="I480" s="448"/>
      <c r="J480" s="450"/>
    </row>
    <row r="481" spans="2:10" x14ac:dyDescent="0.2">
      <c r="B481" s="447"/>
      <c r="C481" s="448" t="s">
        <v>335</v>
      </c>
      <c r="D481" s="448"/>
      <c r="E481" s="448"/>
      <c r="F481" s="448"/>
      <c r="G481" s="449"/>
      <c r="H481" s="448"/>
      <c r="I481" s="448"/>
      <c r="J481" s="450"/>
    </row>
    <row r="482" spans="2:10" x14ac:dyDescent="0.2">
      <c r="B482" s="447"/>
      <c r="C482" s="448"/>
      <c r="D482" s="448" t="s">
        <v>823</v>
      </c>
      <c r="E482" s="448"/>
      <c r="F482" s="448"/>
      <c r="G482" s="449"/>
      <c r="H482" s="448"/>
      <c r="I482" s="448"/>
      <c r="J482" s="450"/>
    </row>
    <row r="483" spans="2:10" x14ac:dyDescent="0.2">
      <c r="B483" s="447"/>
      <c r="C483" s="448"/>
      <c r="D483" s="448" t="s">
        <v>382</v>
      </c>
      <c r="E483" s="448"/>
      <c r="F483" s="448"/>
      <c r="G483" s="449"/>
      <c r="H483" s="448"/>
      <c r="I483" s="448"/>
      <c r="J483" s="450"/>
    </row>
    <row r="484" spans="2:10" x14ac:dyDescent="0.2">
      <c r="B484" s="447"/>
      <c r="C484" s="448"/>
      <c r="D484" s="448" t="s">
        <v>372</v>
      </c>
      <c r="E484" s="448"/>
      <c r="F484" s="448"/>
      <c r="G484" s="449"/>
      <c r="H484" s="448"/>
      <c r="I484" s="448"/>
      <c r="J484" s="450"/>
    </row>
    <row r="485" spans="2:10" x14ac:dyDescent="0.2">
      <c r="B485" s="447"/>
      <c r="C485" s="448"/>
      <c r="D485" s="448"/>
      <c r="E485" s="448"/>
      <c r="F485" s="448"/>
      <c r="G485" s="449"/>
      <c r="H485" s="448"/>
      <c r="I485" s="448"/>
      <c r="J485" s="450"/>
    </row>
    <row r="486" spans="2:10" x14ac:dyDescent="0.2">
      <c r="B486" s="447"/>
      <c r="C486" s="448"/>
      <c r="D486" s="448"/>
      <c r="E486" s="448"/>
      <c r="F486" s="448"/>
      <c r="G486" s="449"/>
      <c r="H486" s="448"/>
      <c r="I486" s="448"/>
      <c r="J486" s="450"/>
    </row>
    <row r="487" spans="2:10" x14ac:dyDescent="0.2">
      <c r="B487" s="447"/>
      <c r="C487" s="448"/>
      <c r="D487" s="448"/>
      <c r="E487" s="448"/>
      <c r="F487" s="448"/>
      <c r="G487" s="449"/>
      <c r="H487" s="448"/>
      <c r="I487" s="448"/>
      <c r="J487" s="450"/>
    </row>
    <row r="488" spans="2:10" x14ac:dyDescent="0.2">
      <c r="B488" s="447"/>
      <c r="C488" s="448"/>
      <c r="D488" s="448"/>
      <c r="E488" s="448"/>
      <c r="F488" s="448"/>
      <c r="G488" s="449"/>
      <c r="H488" s="448"/>
      <c r="I488" s="448"/>
      <c r="J488" s="450"/>
    </row>
    <row r="489" spans="2:10" x14ac:dyDescent="0.2">
      <c r="B489" s="447"/>
      <c r="C489" s="448"/>
      <c r="D489" s="448"/>
      <c r="E489" s="448"/>
      <c r="F489" s="448"/>
      <c r="G489" s="449"/>
      <c r="H489" s="448"/>
      <c r="I489" s="448"/>
      <c r="J489" s="450"/>
    </row>
    <row r="490" spans="2:10" x14ac:dyDescent="0.2">
      <c r="B490" s="447"/>
      <c r="C490" s="448"/>
      <c r="D490" s="448"/>
      <c r="E490" s="448"/>
      <c r="F490" s="448"/>
      <c r="G490" s="449"/>
      <c r="H490" s="448"/>
      <c r="I490" s="448"/>
      <c r="J490" s="450"/>
    </row>
    <row r="491" spans="2:10" x14ac:dyDescent="0.2">
      <c r="B491" s="447"/>
      <c r="C491" s="448"/>
      <c r="D491" s="448"/>
      <c r="E491" s="448"/>
      <c r="F491" s="448"/>
      <c r="G491" s="449"/>
      <c r="H491" s="448"/>
      <c r="I491" s="448"/>
      <c r="J491" s="450"/>
    </row>
    <row r="492" spans="2:10" x14ac:dyDescent="0.2">
      <c r="B492" s="447"/>
      <c r="C492" s="448"/>
      <c r="D492" s="448"/>
      <c r="E492" s="448"/>
      <c r="F492" s="448"/>
      <c r="G492" s="449"/>
      <c r="H492" s="448"/>
      <c r="I492" s="448"/>
      <c r="J492" s="450"/>
    </row>
    <row r="493" spans="2:10" x14ac:dyDescent="0.2">
      <c r="B493" s="447"/>
      <c r="C493" s="448"/>
      <c r="D493" s="448"/>
      <c r="E493" s="448"/>
      <c r="F493" s="448"/>
      <c r="G493" s="449"/>
      <c r="H493" s="448"/>
      <c r="I493" s="448"/>
      <c r="J493" s="450"/>
    </row>
    <row r="494" spans="2:10" x14ac:dyDescent="0.2">
      <c r="B494" s="447"/>
      <c r="C494" s="448"/>
      <c r="D494" s="448"/>
      <c r="E494" s="448"/>
      <c r="F494" s="448"/>
      <c r="G494" s="449"/>
      <c r="H494" s="448"/>
      <c r="I494" s="448"/>
      <c r="J494" s="450"/>
    </row>
    <row r="495" spans="2:10" x14ac:dyDescent="0.2">
      <c r="B495" s="447"/>
      <c r="C495" s="448"/>
      <c r="D495" s="448"/>
      <c r="E495" s="448"/>
      <c r="F495" s="448"/>
      <c r="G495" s="449"/>
      <c r="H495" s="448"/>
      <c r="I495" s="448"/>
      <c r="J495" s="450"/>
    </row>
    <row r="496" spans="2:10" x14ac:dyDescent="0.2">
      <c r="B496" s="447"/>
      <c r="C496" s="448"/>
      <c r="D496" s="448"/>
      <c r="E496" s="448"/>
      <c r="F496" s="448"/>
      <c r="G496" s="449"/>
      <c r="H496" s="448"/>
      <c r="I496" s="448"/>
      <c r="J496" s="450"/>
    </row>
    <row r="497" spans="2:10" x14ac:dyDescent="0.2">
      <c r="B497" s="447"/>
      <c r="C497" s="448"/>
      <c r="D497" s="448"/>
      <c r="E497" s="448"/>
      <c r="F497" s="448"/>
      <c r="G497" s="449"/>
      <c r="H497" s="448"/>
      <c r="I497" s="448"/>
      <c r="J497" s="450"/>
    </row>
    <row r="498" spans="2:10" x14ac:dyDescent="0.2">
      <c r="B498" s="447"/>
      <c r="C498" s="448"/>
      <c r="D498" s="448"/>
      <c r="E498" s="448"/>
      <c r="F498" s="448"/>
      <c r="G498" s="449"/>
      <c r="H498" s="448"/>
      <c r="I498" s="448"/>
      <c r="J498" s="450"/>
    </row>
    <row r="499" spans="2:10" x14ac:dyDescent="0.2">
      <c r="B499" s="447"/>
      <c r="C499" s="448"/>
      <c r="D499" s="448"/>
      <c r="E499" s="448"/>
      <c r="F499" s="448"/>
      <c r="G499" s="449"/>
      <c r="H499" s="448"/>
      <c r="I499" s="448"/>
      <c r="J499" s="450"/>
    </row>
    <row r="500" spans="2:10" x14ac:dyDescent="0.2">
      <c r="B500" s="447"/>
      <c r="C500" s="448"/>
      <c r="D500" s="448"/>
      <c r="E500" s="448"/>
      <c r="F500" s="448"/>
      <c r="G500" s="449"/>
      <c r="H500" s="448"/>
      <c r="I500" s="448"/>
      <c r="J500" s="450"/>
    </row>
    <row r="501" spans="2:10" x14ac:dyDescent="0.2">
      <c r="B501" s="447"/>
      <c r="C501" s="448"/>
      <c r="D501" s="448"/>
      <c r="E501" s="448"/>
      <c r="F501" s="448"/>
      <c r="G501" s="449"/>
      <c r="H501" s="448"/>
      <c r="I501" s="448"/>
      <c r="J501" s="450"/>
    </row>
    <row r="502" spans="2:10" x14ac:dyDescent="0.2">
      <c r="B502" s="447"/>
      <c r="C502" s="448"/>
      <c r="D502" s="448"/>
      <c r="E502" s="448"/>
      <c r="F502" s="448"/>
      <c r="G502" s="449"/>
      <c r="H502" s="448"/>
      <c r="I502" s="448"/>
      <c r="J502" s="450"/>
    </row>
    <row r="503" spans="2:10" x14ac:dyDescent="0.2">
      <c r="B503" s="447"/>
      <c r="C503" s="448"/>
      <c r="D503" s="448"/>
      <c r="E503" s="448"/>
      <c r="F503" s="448"/>
      <c r="G503" s="449"/>
      <c r="H503" s="448"/>
      <c r="I503" s="448"/>
      <c r="J503" s="450"/>
    </row>
    <row r="504" spans="2:10" x14ac:dyDescent="0.2">
      <c r="B504" s="447"/>
      <c r="C504" s="448" t="s">
        <v>339</v>
      </c>
      <c r="D504" s="448"/>
      <c r="E504" s="448"/>
      <c r="F504" s="455" t="s">
        <v>340</v>
      </c>
      <c r="G504" s="449"/>
      <c r="H504" s="448"/>
      <c r="I504" s="448"/>
      <c r="J504" s="450"/>
    </row>
    <row r="505" spans="2:10" x14ac:dyDescent="0.2">
      <c r="B505" s="447"/>
      <c r="C505" s="448"/>
      <c r="D505" s="448" t="s">
        <v>341</v>
      </c>
      <c r="E505" s="448"/>
      <c r="F505" s="456">
        <v>1000000</v>
      </c>
      <c r="G505" s="449"/>
      <c r="H505" s="448"/>
      <c r="I505" s="448"/>
      <c r="J505" s="450"/>
    </row>
    <row r="506" spans="2:10" x14ac:dyDescent="0.2">
      <c r="B506" s="447"/>
      <c r="C506" s="448"/>
      <c r="D506" s="448" t="s">
        <v>342</v>
      </c>
      <c r="E506" s="448"/>
      <c r="F506" s="457">
        <v>0.63115253107753999</v>
      </c>
      <c r="G506" s="449"/>
      <c r="H506" s="448"/>
      <c r="I506" s="448"/>
      <c r="J506" s="450"/>
    </row>
    <row r="507" spans="2:10" x14ac:dyDescent="0.2">
      <c r="B507" s="447"/>
      <c r="C507" s="448"/>
      <c r="D507" s="448" t="s">
        <v>343</v>
      </c>
      <c r="E507" s="448"/>
      <c r="F507" s="457">
        <v>0.60769403106169684</v>
      </c>
      <c r="G507" s="449"/>
      <c r="H507" s="448"/>
      <c r="I507" s="448"/>
      <c r="J507" s="450"/>
    </row>
    <row r="508" spans="2:10" x14ac:dyDescent="0.2">
      <c r="B508" s="447"/>
      <c r="C508" s="448"/>
      <c r="D508" s="448" t="s">
        <v>344</v>
      </c>
      <c r="E508" s="448"/>
      <c r="F508" s="457">
        <v>0.61155984460526169</v>
      </c>
      <c r="G508" s="449"/>
      <c r="H508" s="448"/>
      <c r="I508" s="448"/>
      <c r="J508" s="450"/>
    </row>
    <row r="509" spans="2:10" x14ac:dyDescent="0.2">
      <c r="B509" s="447"/>
      <c r="C509" s="448"/>
      <c r="D509" s="448" t="s">
        <v>345</v>
      </c>
      <c r="E509" s="448"/>
      <c r="F509" s="458" t="s">
        <v>393</v>
      </c>
      <c r="G509" s="449"/>
      <c r="H509" s="448"/>
      <c r="I509" s="448"/>
      <c r="J509" s="450"/>
    </row>
    <row r="510" spans="2:10" x14ac:dyDescent="0.2">
      <c r="B510" s="447"/>
      <c r="C510" s="448"/>
      <c r="D510" s="448" t="s">
        <v>346</v>
      </c>
      <c r="E510" s="448"/>
      <c r="F510" s="457">
        <v>7.3550756800131262E-2</v>
      </c>
      <c r="G510" s="449"/>
      <c r="H510" s="448"/>
      <c r="I510" s="448"/>
      <c r="J510" s="450"/>
    </row>
    <row r="511" spans="2:10" x14ac:dyDescent="0.2">
      <c r="B511" s="447"/>
      <c r="C511" s="448"/>
      <c r="D511" s="448" t="s">
        <v>347</v>
      </c>
      <c r="E511" s="448"/>
      <c r="F511" s="457">
        <v>5.4097138258720548E-3</v>
      </c>
      <c r="G511" s="449"/>
      <c r="H511" s="448"/>
      <c r="I511" s="448"/>
      <c r="J511" s="450"/>
    </row>
    <row r="512" spans="2:10" x14ac:dyDescent="0.2">
      <c r="B512" s="447"/>
      <c r="C512" s="448"/>
      <c r="D512" s="448" t="s">
        <v>348</v>
      </c>
      <c r="E512" s="448"/>
      <c r="F512" s="459">
        <v>-0.36456826751575189</v>
      </c>
      <c r="G512" s="449"/>
      <c r="H512" s="448"/>
      <c r="I512" s="448"/>
      <c r="J512" s="450"/>
    </row>
    <row r="513" spans="2:10" x14ac:dyDescent="0.2">
      <c r="B513" s="447"/>
      <c r="C513" s="448"/>
      <c r="D513" s="448" t="s">
        <v>349</v>
      </c>
      <c r="E513" s="448"/>
      <c r="F513" s="460">
        <v>3.0215772307834348</v>
      </c>
      <c r="G513" s="449"/>
      <c r="H513" s="448"/>
      <c r="I513" s="448"/>
      <c r="J513" s="450"/>
    </row>
    <row r="514" spans="2:10" x14ac:dyDescent="0.2">
      <c r="B514" s="447"/>
      <c r="C514" s="448"/>
      <c r="D514" s="448" t="s">
        <v>350</v>
      </c>
      <c r="E514" s="448"/>
      <c r="F514" s="459">
        <v>0.12103254769778039</v>
      </c>
      <c r="G514" s="449"/>
      <c r="H514" s="448"/>
      <c r="I514" s="448"/>
      <c r="J514" s="450"/>
    </row>
    <row r="515" spans="2:10" x14ac:dyDescent="0.2">
      <c r="B515" s="447"/>
      <c r="C515" s="448"/>
      <c r="D515" s="448" t="s">
        <v>351</v>
      </c>
      <c r="E515" s="448"/>
      <c r="F515" s="457">
        <v>0.16169298475156707</v>
      </c>
      <c r="G515" s="449"/>
      <c r="H515" s="448"/>
      <c r="I515" s="448"/>
      <c r="J515" s="450"/>
    </row>
    <row r="516" spans="2:10" x14ac:dyDescent="0.2">
      <c r="B516" s="447"/>
      <c r="C516" s="448"/>
      <c r="D516" s="448" t="s">
        <v>352</v>
      </c>
      <c r="E516" s="448"/>
      <c r="F516" s="457">
        <v>0.8547880998744315</v>
      </c>
      <c r="G516" s="449"/>
      <c r="H516" s="448"/>
      <c r="I516" s="448"/>
      <c r="J516" s="450"/>
    </row>
    <row r="517" spans="2:10" x14ac:dyDescent="0.2">
      <c r="B517" s="447"/>
      <c r="C517" s="448"/>
      <c r="D517" s="448" t="s">
        <v>353</v>
      </c>
      <c r="E517" s="448"/>
      <c r="F517" s="457">
        <v>0.69309511512286437</v>
      </c>
      <c r="G517" s="449"/>
      <c r="H517" s="448"/>
      <c r="I517" s="448"/>
      <c r="J517" s="450"/>
    </row>
    <row r="518" spans="2:10" x14ac:dyDescent="0.2">
      <c r="B518" s="447"/>
      <c r="C518" s="448"/>
      <c r="D518" s="448" t="s">
        <v>354</v>
      </c>
      <c r="E518" s="448"/>
      <c r="F518" s="457">
        <v>7.355075680013127E-5</v>
      </c>
      <c r="G518" s="449"/>
      <c r="H518" s="448"/>
      <c r="I518" s="448"/>
      <c r="J518" s="450"/>
    </row>
    <row r="519" spans="2:10" x14ac:dyDescent="0.2">
      <c r="B519" s="447"/>
      <c r="C519" s="448"/>
      <c r="D519" s="448"/>
      <c r="E519" s="448"/>
      <c r="F519" s="448"/>
      <c r="G519" s="449"/>
      <c r="H519" s="448"/>
      <c r="I519" s="448"/>
      <c r="J519" s="450"/>
    </row>
    <row r="520" spans="2:10" x14ac:dyDescent="0.2">
      <c r="B520" s="451" t="s">
        <v>412</v>
      </c>
      <c r="C520" s="452"/>
      <c r="D520" s="452"/>
      <c r="E520" s="452"/>
      <c r="F520" s="452"/>
      <c r="G520" s="453"/>
      <c r="H520" s="452"/>
      <c r="I520" s="452"/>
      <c r="J520" s="454"/>
    </row>
    <row r="521" spans="2:10" x14ac:dyDescent="0.2">
      <c r="B521" s="447"/>
      <c r="C521" s="448"/>
      <c r="D521" s="452" t="s">
        <v>839</v>
      </c>
      <c r="E521" s="448"/>
      <c r="F521" s="448"/>
      <c r="G521" s="449"/>
      <c r="H521" s="448"/>
      <c r="I521" s="448"/>
      <c r="J521" s="450"/>
    </row>
    <row r="522" spans="2:10" x14ac:dyDescent="0.2">
      <c r="B522" s="447"/>
      <c r="C522" s="448" t="s">
        <v>356</v>
      </c>
      <c r="D522" s="448"/>
      <c r="E522" s="448"/>
      <c r="F522" s="455" t="s">
        <v>340</v>
      </c>
      <c r="G522" s="449"/>
      <c r="H522" s="448"/>
      <c r="I522" s="448"/>
      <c r="J522" s="450"/>
    </row>
    <row r="523" spans="2:10" x14ac:dyDescent="0.2">
      <c r="B523" s="447"/>
      <c r="C523" s="448"/>
      <c r="D523" s="448" t="s">
        <v>357</v>
      </c>
      <c r="E523" s="448"/>
      <c r="F523" s="457">
        <v>0.16169298475156699</v>
      </c>
      <c r="G523" s="449"/>
      <c r="H523" s="448"/>
      <c r="I523" s="448"/>
      <c r="J523" s="450"/>
    </row>
    <row r="524" spans="2:10" x14ac:dyDescent="0.2">
      <c r="B524" s="447"/>
      <c r="C524" s="448"/>
      <c r="D524" s="448" t="s">
        <v>358</v>
      </c>
      <c r="E524" s="448"/>
      <c r="F524" s="457">
        <v>0.51049336740511297</v>
      </c>
      <c r="G524" s="449"/>
      <c r="H524" s="448"/>
      <c r="I524" s="448"/>
      <c r="J524" s="450"/>
    </row>
    <row r="525" spans="2:10" x14ac:dyDescent="0.2">
      <c r="B525" s="447"/>
      <c r="C525" s="448"/>
      <c r="D525" s="448" t="s">
        <v>359</v>
      </c>
      <c r="E525" s="448"/>
      <c r="F525" s="457">
        <v>0.546288753330194</v>
      </c>
      <c r="G525" s="449"/>
      <c r="H525" s="448"/>
      <c r="I525" s="448"/>
      <c r="J525" s="450"/>
    </row>
    <row r="526" spans="2:10" x14ac:dyDescent="0.2">
      <c r="B526" s="447"/>
      <c r="C526" s="448"/>
      <c r="D526" s="448" t="s">
        <v>360</v>
      </c>
      <c r="E526" s="448"/>
      <c r="F526" s="457">
        <v>0.57147802540269999</v>
      </c>
      <c r="G526" s="449"/>
      <c r="H526" s="448"/>
      <c r="I526" s="448"/>
      <c r="J526" s="450"/>
    </row>
    <row r="527" spans="2:10" x14ac:dyDescent="0.2">
      <c r="B527" s="447"/>
      <c r="C527" s="448"/>
      <c r="D527" s="448" t="s">
        <v>361</v>
      </c>
      <c r="E527" s="448"/>
      <c r="F527" s="457">
        <v>0.59239584244236398</v>
      </c>
      <c r="G527" s="449"/>
      <c r="H527" s="448"/>
      <c r="I527" s="448"/>
      <c r="J527" s="450"/>
    </row>
    <row r="528" spans="2:10" x14ac:dyDescent="0.2">
      <c r="B528" s="447"/>
      <c r="C528" s="448"/>
      <c r="D528" s="448" t="s">
        <v>362</v>
      </c>
      <c r="E528" s="448"/>
      <c r="F528" s="457">
        <v>0.61155983294093397</v>
      </c>
      <c r="G528" s="449"/>
      <c r="H528" s="448"/>
      <c r="I528" s="448"/>
      <c r="J528" s="450"/>
    </row>
    <row r="529" spans="2:10" x14ac:dyDescent="0.2">
      <c r="B529" s="447"/>
      <c r="C529" s="448"/>
      <c r="D529" s="448" t="s">
        <v>363</v>
      </c>
      <c r="E529" s="448"/>
      <c r="F529" s="457">
        <v>0.63065333095546405</v>
      </c>
      <c r="G529" s="449"/>
      <c r="H529" s="448"/>
      <c r="I529" s="448"/>
      <c r="J529" s="450"/>
    </row>
    <row r="530" spans="2:10" x14ac:dyDescent="0.2">
      <c r="B530" s="447"/>
      <c r="C530" s="448"/>
      <c r="D530" s="448" t="s">
        <v>364</v>
      </c>
      <c r="E530" s="448"/>
      <c r="F530" s="457">
        <v>0.65060643577460298</v>
      </c>
      <c r="G530" s="449"/>
      <c r="H530" s="448"/>
      <c r="I530" s="448"/>
      <c r="J530" s="450"/>
    </row>
    <row r="531" spans="2:10" x14ac:dyDescent="0.2">
      <c r="B531" s="447"/>
      <c r="C531" s="448"/>
      <c r="D531" s="448" t="s">
        <v>365</v>
      </c>
      <c r="E531" s="448"/>
      <c r="F531" s="457">
        <v>0.67298072590700897</v>
      </c>
      <c r="G531" s="449"/>
      <c r="H531" s="448"/>
      <c r="I531" s="448"/>
      <c r="J531" s="450"/>
    </row>
    <row r="532" spans="2:10" x14ac:dyDescent="0.2">
      <c r="B532" s="447"/>
      <c r="C532" s="448"/>
      <c r="D532" s="448" t="s">
        <v>366</v>
      </c>
      <c r="E532" s="448"/>
      <c r="F532" s="457">
        <v>0.70037247391274204</v>
      </c>
      <c r="G532" s="449"/>
      <c r="H532" s="448"/>
      <c r="I532" s="448"/>
      <c r="J532" s="450"/>
    </row>
    <row r="533" spans="2:10" x14ac:dyDescent="0.2">
      <c r="B533" s="447"/>
      <c r="C533" s="448"/>
      <c r="D533" s="448" t="s">
        <v>367</v>
      </c>
      <c r="E533" s="448"/>
      <c r="F533" s="457">
        <v>0.85478809987443205</v>
      </c>
      <c r="G533" s="449"/>
      <c r="H533" s="448"/>
      <c r="I533" s="448"/>
      <c r="J533" s="450"/>
    </row>
    <row r="534" spans="2:10" x14ac:dyDescent="0.2">
      <c r="B534" s="447"/>
      <c r="C534" s="448"/>
      <c r="D534" s="448"/>
      <c r="E534" s="448"/>
      <c r="F534" s="448"/>
      <c r="G534" s="449"/>
      <c r="H534" s="448"/>
      <c r="I534" s="448"/>
      <c r="J534" s="450"/>
    </row>
    <row r="535" spans="2:10" x14ac:dyDescent="0.2">
      <c r="B535" s="451" t="s">
        <v>413</v>
      </c>
      <c r="C535" s="452"/>
      <c r="D535" s="452"/>
      <c r="E535" s="452"/>
      <c r="F535" s="452"/>
      <c r="G535" s="453"/>
      <c r="H535" s="452"/>
      <c r="I535" s="452"/>
      <c r="J535" s="454"/>
    </row>
    <row r="536" spans="2:10" x14ac:dyDescent="0.2">
      <c r="B536" s="447"/>
      <c r="C536" s="448"/>
      <c r="D536" s="452" t="s">
        <v>840</v>
      </c>
      <c r="E536" s="448"/>
      <c r="F536" s="448"/>
      <c r="G536" s="449"/>
      <c r="H536" s="448"/>
      <c r="I536" s="448"/>
      <c r="J536" s="450"/>
    </row>
    <row r="537" spans="2:10" x14ac:dyDescent="0.2">
      <c r="B537" s="447"/>
      <c r="C537" s="448" t="s">
        <v>335</v>
      </c>
      <c r="D537" s="448"/>
      <c r="E537" s="448"/>
      <c r="F537" s="448"/>
      <c r="G537" s="449"/>
      <c r="H537" s="448"/>
      <c r="I537" s="448"/>
      <c r="J537" s="450"/>
    </row>
    <row r="538" spans="2:10" x14ac:dyDescent="0.2">
      <c r="B538" s="447"/>
      <c r="C538" s="448"/>
      <c r="D538" s="448" t="s">
        <v>822</v>
      </c>
      <c r="E538" s="448"/>
      <c r="F538" s="448"/>
      <c r="G538" s="449"/>
      <c r="H538" s="448"/>
      <c r="I538" s="448"/>
      <c r="J538" s="450"/>
    </row>
    <row r="539" spans="2:10" x14ac:dyDescent="0.2">
      <c r="B539" s="447"/>
      <c r="C539" s="448"/>
      <c r="D539" s="448" t="s">
        <v>411</v>
      </c>
      <c r="E539" s="448"/>
      <c r="F539" s="448"/>
      <c r="G539" s="449"/>
      <c r="H539" s="448"/>
      <c r="I539" s="448"/>
      <c r="J539" s="450"/>
    </row>
    <row r="540" spans="2:10" x14ac:dyDescent="0.2">
      <c r="B540" s="447"/>
      <c r="C540" s="448"/>
      <c r="D540" s="448" t="s">
        <v>372</v>
      </c>
      <c r="E540" s="448"/>
      <c r="F540" s="448"/>
      <c r="G540" s="449"/>
      <c r="H540" s="448"/>
      <c r="I540" s="448"/>
      <c r="J540" s="450"/>
    </row>
    <row r="541" spans="2:10" x14ac:dyDescent="0.2">
      <c r="B541" s="447"/>
      <c r="C541" s="448"/>
      <c r="D541" s="448"/>
      <c r="E541" s="448"/>
      <c r="F541" s="448"/>
      <c r="G541" s="449"/>
      <c r="H541" s="448"/>
      <c r="I541" s="448"/>
      <c r="J541" s="450"/>
    </row>
    <row r="542" spans="2:10" x14ac:dyDescent="0.2">
      <c r="B542" s="447"/>
      <c r="C542" s="448"/>
      <c r="D542" s="448"/>
      <c r="E542" s="448"/>
      <c r="F542" s="448"/>
      <c r="G542" s="449"/>
      <c r="H542" s="448"/>
      <c r="I542" s="448"/>
      <c r="J542" s="450"/>
    </row>
    <row r="543" spans="2:10" x14ac:dyDescent="0.2">
      <c r="B543" s="447"/>
      <c r="C543" s="448"/>
      <c r="D543" s="448"/>
      <c r="E543" s="448"/>
      <c r="F543" s="448"/>
      <c r="G543" s="449"/>
      <c r="H543" s="448"/>
      <c r="I543" s="448"/>
      <c r="J543" s="450"/>
    </row>
    <row r="544" spans="2:10" x14ac:dyDescent="0.2">
      <c r="B544" s="447"/>
      <c r="C544" s="448"/>
      <c r="D544" s="448"/>
      <c r="E544" s="448"/>
      <c r="F544" s="448"/>
      <c r="G544" s="449"/>
      <c r="H544" s="448"/>
      <c r="I544" s="448"/>
      <c r="J544" s="450"/>
    </row>
    <row r="545" spans="2:10" x14ac:dyDescent="0.2">
      <c r="B545" s="447"/>
      <c r="C545" s="448"/>
      <c r="D545" s="448"/>
      <c r="E545" s="448"/>
      <c r="F545" s="448"/>
      <c r="G545" s="449"/>
      <c r="H545" s="448"/>
      <c r="I545" s="448"/>
      <c r="J545" s="450"/>
    </row>
    <row r="546" spans="2:10" x14ac:dyDescent="0.2">
      <c r="B546" s="447"/>
      <c r="C546" s="448"/>
      <c r="D546" s="448"/>
      <c r="E546" s="448"/>
      <c r="F546" s="448"/>
      <c r="G546" s="449"/>
      <c r="H546" s="448"/>
      <c r="I546" s="448"/>
      <c r="J546" s="450"/>
    </row>
    <row r="547" spans="2:10" x14ac:dyDescent="0.2">
      <c r="B547" s="447"/>
      <c r="C547" s="448"/>
      <c r="D547" s="448"/>
      <c r="E547" s="448"/>
      <c r="F547" s="448"/>
      <c r="G547" s="449"/>
      <c r="H547" s="448"/>
      <c r="I547" s="448"/>
      <c r="J547" s="450"/>
    </row>
    <row r="548" spans="2:10" x14ac:dyDescent="0.2">
      <c r="B548" s="447"/>
      <c r="C548" s="448"/>
      <c r="D548" s="448"/>
      <c r="E548" s="448"/>
      <c r="F548" s="448"/>
      <c r="G548" s="449"/>
      <c r="H548" s="448"/>
      <c r="I548" s="448"/>
      <c r="J548" s="450"/>
    </row>
    <row r="549" spans="2:10" x14ac:dyDescent="0.2">
      <c r="B549" s="447"/>
      <c r="C549" s="448"/>
      <c r="D549" s="448"/>
      <c r="E549" s="448"/>
      <c r="F549" s="448"/>
      <c r="G549" s="449"/>
      <c r="H549" s="448"/>
      <c r="I549" s="448"/>
      <c r="J549" s="450"/>
    </row>
    <row r="550" spans="2:10" x14ac:dyDescent="0.2">
      <c r="B550" s="447"/>
      <c r="C550" s="448"/>
      <c r="D550" s="448"/>
      <c r="E550" s="448"/>
      <c r="F550" s="448"/>
      <c r="G550" s="449"/>
      <c r="H550" s="448"/>
      <c r="I550" s="448"/>
      <c r="J550" s="450"/>
    </row>
    <row r="551" spans="2:10" x14ac:dyDescent="0.2">
      <c r="B551" s="447"/>
      <c r="C551" s="448"/>
      <c r="D551" s="448"/>
      <c r="E551" s="448"/>
      <c r="F551" s="448"/>
      <c r="G551" s="449"/>
      <c r="H551" s="448"/>
      <c r="I551" s="448"/>
      <c r="J551" s="450"/>
    </row>
    <row r="552" spans="2:10" x14ac:dyDescent="0.2">
      <c r="B552" s="447"/>
      <c r="C552" s="448"/>
      <c r="D552" s="448"/>
      <c r="E552" s="448"/>
      <c r="F552" s="448"/>
      <c r="G552" s="449"/>
      <c r="H552" s="448"/>
      <c r="I552" s="448"/>
      <c r="J552" s="450"/>
    </row>
    <row r="553" spans="2:10" x14ac:dyDescent="0.2">
      <c r="B553" s="447"/>
      <c r="C553" s="448"/>
      <c r="D553" s="448"/>
      <c r="E553" s="448"/>
      <c r="F553" s="448"/>
      <c r="G553" s="449"/>
      <c r="H553" s="448"/>
      <c r="I553" s="448"/>
      <c r="J553" s="450"/>
    </row>
    <row r="554" spans="2:10" x14ac:dyDescent="0.2">
      <c r="B554" s="447"/>
      <c r="C554" s="448"/>
      <c r="D554" s="448"/>
      <c r="E554" s="448"/>
      <c r="F554" s="448"/>
      <c r="G554" s="449"/>
      <c r="H554" s="448"/>
      <c r="I554" s="448"/>
      <c r="J554" s="450"/>
    </row>
    <row r="555" spans="2:10" x14ac:dyDescent="0.2">
      <c r="B555" s="447"/>
      <c r="C555" s="448"/>
      <c r="D555" s="448"/>
      <c r="E555" s="448"/>
      <c r="F555" s="448"/>
      <c r="G555" s="449"/>
      <c r="H555" s="448"/>
      <c r="I555" s="448"/>
      <c r="J555" s="450"/>
    </row>
    <row r="556" spans="2:10" x14ac:dyDescent="0.2">
      <c r="B556" s="447"/>
      <c r="C556" s="448"/>
      <c r="D556" s="448"/>
      <c r="E556" s="448"/>
      <c r="F556" s="448"/>
      <c r="G556" s="449"/>
      <c r="H556" s="448"/>
      <c r="I556" s="448"/>
      <c r="J556" s="450"/>
    </row>
    <row r="557" spans="2:10" x14ac:dyDescent="0.2">
      <c r="B557" s="447"/>
      <c r="C557" s="448"/>
      <c r="D557" s="448"/>
      <c r="E557" s="448"/>
      <c r="F557" s="448"/>
      <c r="G557" s="449"/>
      <c r="H557" s="448"/>
      <c r="I557" s="448"/>
      <c r="J557" s="450"/>
    </row>
    <row r="558" spans="2:10" x14ac:dyDescent="0.2">
      <c r="B558" s="447"/>
      <c r="C558" s="448"/>
      <c r="D558" s="448"/>
      <c r="E558" s="448"/>
      <c r="F558" s="448"/>
      <c r="G558" s="449"/>
      <c r="H558" s="448"/>
      <c r="I558" s="448"/>
      <c r="J558" s="450"/>
    </row>
    <row r="559" spans="2:10" x14ac:dyDescent="0.2">
      <c r="B559" s="447"/>
      <c r="C559" s="448"/>
      <c r="D559" s="448"/>
      <c r="E559" s="448"/>
      <c r="F559" s="448"/>
      <c r="G559" s="449"/>
      <c r="H559" s="448"/>
      <c r="I559" s="448"/>
      <c r="J559" s="450"/>
    </row>
    <row r="560" spans="2:10" x14ac:dyDescent="0.2">
      <c r="B560" s="447"/>
      <c r="C560" s="448" t="s">
        <v>339</v>
      </c>
      <c r="D560" s="448"/>
      <c r="E560" s="448"/>
      <c r="F560" s="455" t="s">
        <v>340</v>
      </c>
      <c r="G560" s="449"/>
      <c r="H560" s="448"/>
      <c r="I560" s="448"/>
      <c r="J560" s="450"/>
    </row>
    <row r="561" spans="2:10" x14ac:dyDescent="0.2">
      <c r="B561" s="447"/>
      <c r="C561" s="448"/>
      <c r="D561" s="448" t="s">
        <v>341</v>
      </c>
      <c r="E561" s="448"/>
      <c r="F561" s="456">
        <v>1000000</v>
      </c>
      <c r="G561" s="449"/>
      <c r="H561" s="448"/>
      <c r="I561" s="448"/>
      <c r="J561" s="450"/>
    </row>
    <row r="562" spans="2:10" x14ac:dyDescent="0.2">
      <c r="B562" s="447"/>
      <c r="C562" s="448"/>
      <c r="D562" s="448" t="s">
        <v>342</v>
      </c>
      <c r="E562" s="448"/>
      <c r="F562" s="457">
        <v>0.62463003500282877</v>
      </c>
      <c r="G562" s="449"/>
      <c r="H562" s="448"/>
      <c r="I562" s="448"/>
      <c r="J562" s="450"/>
    </row>
    <row r="563" spans="2:10" x14ac:dyDescent="0.2">
      <c r="B563" s="447"/>
      <c r="C563" s="448"/>
      <c r="D563" s="448" t="s">
        <v>343</v>
      </c>
      <c r="E563" s="448"/>
      <c r="F563" s="457">
        <v>0.60140704632215736</v>
      </c>
      <c r="G563" s="449"/>
      <c r="H563" s="448"/>
      <c r="I563" s="448"/>
      <c r="J563" s="450"/>
    </row>
    <row r="564" spans="2:10" x14ac:dyDescent="0.2">
      <c r="B564" s="447"/>
      <c r="C564" s="448"/>
      <c r="D564" s="448" t="s">
        <v>344</v>
      </c>
      <c r="E564" s="448"/>
      <c r="F564" s="457">
        <v>0.60520468904486968</v>
      </c>
      <c r="G564" s="449"/>
      <c r="H564" s="448"/>
      <c r="I564" s="448"/>
      <c r="J564" s="450"/>
    </row>
    <row r="565" spans="2:10" x14ac:dyDescent="0.2">
      <c r="B565" s="447"/>
      <c r="C565" s="448"/>
      <c r="D565" s="448" t="s">
        <v>345</v>
      </c>
      <c r="E565" s="448"/>
      <c r="F565" s="458" t="s">
        <v>393</v>
      </c>
      <c r="G565" s="449"/>
      <c r="H565" s="448"/>
      <c r="I565" s="448"/>
      <c r="J565" s="450"/>
    </row>
    <row r="566" spans="2:10" x14ac:dyDescent="0.2">
      <c r="B566" s="447"/>
      <c r="C566" s="448"/>
      <c r="D566" s="448" t="s">
        <v>346</v>
      </c>
      <c r="E566" s="448"/>
      <c r="F566" s="457">
        <v>7.407758988816697E-2</v>
      </c>
      <c r="G566" s="449"/>
      <c r="H566" s="448"/>
      <c r="I566" s="448"/>
      <c r="J566" s="450"/>
    </row>
    <row r="567" spans="2:10" x14ac:dyDescent="0.2">
      <c r="B567" s="447"/>
      <c r="C567" s="448"/>
      <c r="D567" s="448" t="s">
        <v>347</v>
      </c>
      <c r="E567" s="448"/>
      <c r="F567" s="457">
        <v>5.4874893236394563E-3</v>
      </c>
      <c r="G567" s="449"/>
      <c r="H567" s="448"/>
      <c r="I567" s="448"/>
      <c r="J567" s="450"/>
    </row>
    <row r="568" spans="2:10" x14ac:dyDescent="0.2">
      <c r="B568" s="447"/>
      <c r="C568" s="448"/>
      <c r="D568" s="448" t="s">
        <v>348</v>
      </c>
      <c r="E568" s="448"/>
      <c r="F568" s="459">
        <v>-0.35280612998002769</v>
      </c>
      <c r="G568" s="449"/>
      <c r="H568" s="448"/>
      <c r="I568" s="448"/>
      <c r="J568" s="450"/>
    </row>
    <row r="569" spans="2:10" x14ac:dyDescent="0.2">
      <c r="B569" s="447"/>
      <c r="C569" s="448"/>
      <c r="D569" s="448" t="s">
        <v>349</v>
      </c>
      <c r="E569" s="448"/>
      <c r="F569" s="460">
        <v>3.016230912773028</v>
      </c>
      <c r="G569" s="449"/>
      <c r="H569" s="448"/>
      <c r="I569" s="448"/>
      <c r="J569" s="450"/>
    </row>
    <row r="570" spans="2:10" x14ac:dyDescent="0.2">
      <c r="B570" s="447"/>
      <c r="C570" s="448"/>
      <c r="D570" s="448" t="s">
        <v>350</v>
      </c>
      <c r="E570" s="448"/>
      <c r="F570" s="459">
        <v>0.12317379774843147</v>
      </c>
      <c r="G570" s="449"/>
      <c r="H570" s="448"/>
      <c r="I570" s="448"/>
      <c r="J570" s="450"/>
    </row>
    <row r="571" spans="2:10" x14ac:dyDescent="0.2">
      <c r="B571" s="447"/>
      <c r="C571" s="448"/>
      <c r="D571" s="448" t="s">
        <v>351</v>
      </c>
      <c r="E571" s="448"/>
      <c r="F571" s="457">
        <v>8.7793322703608567E-2</v>
      </c>
      <c r="G571" s="449"/>
      <c r="H571" s="448"/>
      <c r="I571" s="448"/>
      <c r="J571" s="450"/>
    </row>
    <row r="572" spans="2:10" x14ac:dyDescent="0.2">
      <c r="B572" s="447"/>
      <c r="C572" s="448"/>
      <c r="D572" s="448" t="s">
        <v>352</v>
      </c>
      <c r="E572" s="448"/>
      <c r="F572" s="457">
        <v>0.84685108422710509</v>
      </c>
      <c r="G572" s="449"/>
      <c r="H572" s="448"/>
      <c r="I572" s="448"/>
      <c r="J572" s="450"/>
    </row>
    <row r="573" spans="2:10" x14ac:dyDescent="0.2">
      <c r="B573" s="447"/>
      <c r="C573" s="448"/>
      <c r="D573" s="448" t="s">
        <v>353</v>
      </c>
      <c r="E573" s="448"/>
      <c r="F573" s="457">
        <v>0.75905776152349658</v>
      </c>
      <c r="G573" s="449"/>
      <c r="H573" s="448"/>
      <c r="I573" s="448"/>
      <c r="J573" s="450"/>
    </row>
    <row r="574" spans="2:10" x14ac:dyDescent="0.2">
      <c r="B574" s="447"/>
      <c r="C574" s="448"/>
      <c r="D574" s="448" t="s">
        <v>354</v>
      </c>
      <c r="E574" s="448"/>
      <c r="F574" s="457">
        <v>7.4077589888166975E-5</v>
      </c>
      <c r="G574" s="449"/>
      <c r="H574" s="448"/>
      <c r="I574" s="448"/>
      <c r="J574" s="450"/>
    </row>
    <row r="575" spans="2:10" x14ac:dyDescent="0.2">
      <c r="B575" s="447"/>
      <c r="C575" s="448"/>
      <c r="D575" s="448"/>
      <c r="E575" s="448"/>
      <c r="F575" s="448"/>
      <c r="G575" s="449"/>
      <c r="H575" s="448"/>
      <c r="I575" s="448"/>
      <c r="J575" s="450"/>
    </row>
    <row r="576" spans="2:10" x14ac:dyDescent="0.2">
      <c r="B576" s="451" t="s">
        <v>417</v>
      </c>
      <c r="C576" s="452"/>
      <c r="D576" s="452"/>
      <c r="E576" s="452"/>
      <c r="F576" s="452"/>
      <c r="G576" s="453"/>
      <c r="H576" s="452"/>
      <c r="I576" s="452"/>
      <c r="J576" s="454"/>
    </row>
    <row r="577" spans="2:10" x14ac:dyDescent="0.2">
      <c r="B577" s="447"/>
      <c r="C577" s="448"/>
      <c r="D577" s="452" t="s">
        <v>840</v>
      </c>
      <c r="E577" s="448"/>
      <c r="F577" s="448"/>
      <c r="G577" s="449"/>
      <c r="H577" s="448"/>
      <c r="I577" s="448"/>
      <c r="J577" s="450"/>
    </row>
    <row r="578" spans="2:10" x14ac:dyDescent="0.2">
      <c r="B578" s="447"/>
      <c r="C578" s="448" t="s">
        <v>356</v>
      </c>
      <c r="D578" s="448"/>
      <c r="E578" s="448"/>
      <c r="F578" s="455" t="s">
        <v>340</v>
      </c>
      <c r="G578" s="449"/>
      <c r="H578" s="448"/>
      <c r="I578" s="448"/>
      <c r="J578" s="450"/>
    </row>
    <row r="579" spans="2:10" x14ac:dyDescent="0.2">
      <c r="B579" s="447"/>
      <c r="C579" s="448"/>
      <c r="D579" s="448" t="s">
        <v>357</v>
      </c>
      <c r="E579" s="448"/>
      <c r="F579" s="457">
        <v>8.7793322703608997E-2</v>
      </c>
      <c r="G579" s="449"/>
      <c r="H579" s="448"/>
      <c r="I579" s="448"/>
      <c r="J579" s="450"/>
    </row>
    <row r="580" spans="2:10" x14ac:dyDescent="0.2">
      <c r="B580" s="447"/>
      <c r="C580" s="448"/>
      <c r="D580" s="448" t="s">
        <v>358</v>
      </c>
      <c r="E580" s="448"/>
      <c r="F580" s="457">
        <v>0.503658376177472</v>
      </c>
      <c r="G580" s="449"/>
      <c r="H580" s="448"/>
      <c r="I580" s="448"/>
      <c r="J580" s="450"/>
    </row>
    <row r="581" spans="2:10" x14ac:dyDescent="0.2">
      <c r="B581" s="447"/>
      <c r="C581" s="448"/>
      <c r="D581" s="448" t="s">
        <v>359</v>
      </c>
      <c r="E581" s="448"/>
      <c r="F581" s="457">
        <v>0.53958881518944701</v>
      </c>
      <c r="G581" s="449"/>
      <c r="H581" s="448"/>
      <c r="I581" s="448"/>
      <c r="J581" s="450"/>
    </row>
    <row r="582" spans="2:10" x14ac:dyDescent="0.2">
      <c r="B582" s="447"/>
      <c r="C582" s="448"/>
      <c r="D582" s="448" t="s">
        <v>360</v>
      </c>
      <c r="E582" s="448"/>
      <c r="F582" s="457">
        <v>0.56476199992669995</v>
      </c>
      <c r="G582" s="449"/>
      <c r="H582" s="448"/>
      <c r="I582" s="448"/>
      <c r="J582" s="450"/>
    </row>
    <row r="583" spans="2:10" x14ac:dyDescent="0.2">
      <c r="B583" s="447"/>
      <c r="C583" s="448"/>
      <c r="D583" s="448" t="s">
        <v>361</v>
      </c>
      <c r="E583" s="448"/>
      <c r="F583" s="457">
        <v>0.58582181528223798</v>
      </c>
      <c r="G583" s="449"/>
      <c r="H583" s="448"/>
      <c r="I583" s="448"/>
      <c r="J583" s="450"/>
    </row>
    <row r="584" spans="2:10" x14ac:dyDescent="0.2">
      <c r="B584" s="447"/>
      <c r="C584" s="448"/>
      <c r="D584" s="448" t="s">
        <v>362</v>
      </c>
      <c r="E584" s="448"/>
      <c r="F584" s="457">
        <v>0.60520459110948999</v>
      </c>
      <c r="G584" s="449"/>
      <c r="H584" s="448"/>
      <c r="I584" s="448"/>
      <c r="J584" s="450"/>
    </row>
    <row r="585" spans="2:10" x14ac:dyDescent="0.2">
      <c r="B585" s="447"/>
      <c r="C585" s="448"/>
      <c r="D585" s="448" t="s">
        <v>363</v>
      </c>
      <c r="E585" s="448"/>
      <c r="F585" s="457">
        <v>0.62437580682595195</v>
      </c>
      <c r="G585" s="449"/>
      <c r="H585" s="448"/>
      <c r="I585" s="448"/>
      <c r="J585" s="450"/>
    </row>
    <row r="586" spans="2:10" x14ac:dyDescent="0.2">
      <c r="B586" s="447"/>
      <c r="C586" s="448"/>
      <c r="D586" s="448" t="s">
        <v>364</v>
      </c>
      <c r="E586" s="448"/>
      <c r="F586" s="457">
        <v>0.64447921948278297</v>
      </c>
      <c r="G586" s="449"/>
      <c r="H586" s="448"/>
      <c r="I586" s="448"/>
      <c r="J586" s="450"/>
    </row>
    <row r="587" spans="2:10" x14ac:dyDescent="0.2">
      <c r="B587" s="447"/>
      <c r="C587" s="448"/>
      <c r="D587" s="448" t="s">
        <v>365</v>
      </c>
      <c r="E587" s="448"/>
      <c r="F587" s="457">
        <v>0.667040656998104</v>
      </c>
      <c r="G587" s="449"/>
      <c r="H587" s="448"/>
      <c r="I587" s="448"/>
      <c r="J587" s="450"/>
    </row>
    <row r="588" spans="2:10" x14ac:dyDescent="0.2">
      <c r="B588" s="447"/>
      <c r="C588" s="448"/>
      <c r="D588" s="448" t="s">
        <v>366</v>
      </c>
      <c r="E588" s="448"/>
      <c r="F588" s="457">
        <v>0.69487301053988804</v>
      </c>
      <c r="G588" s="449"/>
      <c r="H588" s="448"/>
      <c r="I588" s="448"/>
      <c r="J588" s="450"/>
    </row>
    <row r="589" spans="2:10" x14ac:dyDescent="0.2">
      <c r="B589" s="447"/>
      <c r="C589" s="448"/>
      <c r="D589" s="448" t="s">
        <v>367</v>
      </c>
      <c r="E589" s="448"/>
      <c r="F589" s="457">
        <v>0.84685108422710498</v>
      </c>
      <c r="G589" s="449"/>
      <c r="H589" s="448"/>
      <c r="I589" s="448"/>
      <c r="J589" s="450"/>
    </row>
    <row r="590" spans="2:10" x14ac:dyDescent="0.2">
      <c r="B590" s="447"/>
      <c r="C590" s="448"/>
      <c r="D590" s="448"/>
      <c r="E590" s="448"/>
      <c r="F590" s="448"/>
      <c r="G590" s="449"/>
      <c r="H590" s="448"/>
      <c r="I590" s="448"/>
      <c r="J590" s="450"/>
    </row>
    <row r="591" spans="2:10" x14ac:dyDescent="0.2">
      <c r="B591" s="447"/>
      <c r="C591" s="448"/>
      <c r="D591" s="448"/>
      <c r="E591" s="448"/>
      <c r="F591" s="448"/>
      <c r="G591" s="449"/>
      <c r="H591" s="448"/>
      <c r="I591" s="448"/>
      <c r="J591" s="450"/>
    </row>
    <row r="592" spans="2:10" x14ac:dyDescent="0.2">
      <c r="B592" s="451" t="s">
        <v>421</v>
      </c>
      <c r="C592" s="452"/>
      <c r="D592" s="452"/>
      <c r="E592" s="452"/>
      <c r="F592" s="452"/>
      <c r="G592" s="453"/>
      <c r="H592" s="452"/>
      <c r="I592" s="452"/>
      <c r="J592" s="454"/>
    </row>
    <row r="593" spans="2:10" x14ac:dyDescent="0.2">
      <c r="B593" s="447"/>
      <c r="C593" s="448"/>
      <c r="D593" s="452" t="s">
        <v>40</v>
      </c>
      <c r="E593" s="448"/>
      <c r="F593" s="448"/>
      <c r="G593" s="449"/>
      <c r="H593" s="448"/>
      <c r="I593" s="448"/>
      <c r="J593" s="450"/>
    </row>
    <row r="594" spans="2:10" x14ac:dyDescent="0.2">
      <c r="B594" s="447"/>
      <c r="C594" s="448" t="s">
        <v>335</v>
      </c>
      <c r="D594" s="448"/>
      <c r="E594" s="448"/>
      <c r="F594" s="448"/>
      <c r="G594" s="449"/>
      <c r="H594" s="448"/>
      <c r="I594" s="448"/>
      <c r="J594" s="450"/>
    </row>
    <row r="595" spans="2:10" x14ac:dyDescent="0.2">
      <c r="B595" s="447"/>
      <c r="C595" s="448"/>
      <c r="D595" s="448" t="s">
        <v>821</v>
      </c>
      <c r="E595" s="448"/>
      <c r="F595" s="448"/>
      <c r="G595" s="449"/>
      <c r="H595" s="448"/>
      <c r="I595" s="448"/>
      <c r="J595" s="450"/>
    </row>
    <row r="596" spans="2:10" x14ac:dyDescent="0.2">
      <c r="B596" s="447"/>
      <c r="C596" s="448"/>
      <c r="D596" s="448" t="s">
        <v>387</v>
      </c>
      <c r="E596" s="448"/>
      <c r="F596" s="448"/>
      <c r="G596" s="449"/>
      <c r="H596" s="448"/>
      <c r="I596" s="448"/>
      <c r="J596" s="450"/>
    </row>
    <row r="597" spans="2:10" x14ac:dyDescent="0.2">
      <c r="B597" s="447"/>
      <c r="C597" s="448"/>
      <c r="D597" s="448" t="s">
        <v>372</v>
      </c>
      <c r="E597" s="448"/>
      <c r="F597" s="448"/>
      <c r="G597" s="449"/>
      <c r="H597" s="448"/>
      <c r="I597" s="448"/>
      <c r="J597" s="450"/>
    </row>
    <row r="598" spans="2:10" x14ac:dyDescent="0.2">
      <c r="B598" s="447"/>
      <c r="C598" s="448"/>
      <c r="D598" s="448"/>
      <c r="E598" s="448"/>
      <c r="F598" s="448"/>
      <c r="G598" s="449"/>
      <c r="H598" s="448"/>
      <c r="I598" s="448"/>
      <c r="J598" s="450"/>
    </row>
    <row r="599" spans="2:10" x14ac:dyDescent="0.2">
      <c r="B599" s="447"/>
      <c r="C599" s="448"/>
      <c r="D599" s="448"/>
      <c r="E599" s="448"/>
      <c r="F599" s="448"/>
      <c r="G599" s="449"/>
      <c r="H599" s="448"/>
      <c r="I599" s="448"/>
      <c r="J599" s="450"/>
    </row>
    <row r="600" spans="2:10" x14ac:dyDescent="0.2">
      <c r="B600" s="447"/>
      <c r="C600" s="448"/>
      <c r="D600" s="448"/>
      <c r="E600" s="448"/>
      <c r="F600" s="448"/>
      <c r="G600" s="449"/>
      <c r="H600" s="448"/>
      <c r="I600" s="448"/>
      <c r="J600" s="450"/>
    </row>
    <row r="601" spans="2:10" x14ac:dyDescent="0.2">
      <c r="B601" s="447"/>
      <c r="C601" s="448"/>
      <c r="D601" s="448"/>
      <c r="E601" s="448"/>
      <c r="F601" s="448"/>
      <c r="G601" s="449"/>
      <c r="H601" s="448"/>
      <c r="I601" s="448"/>
      <c r="J601" s="450"/>
    </row>
    <row r="602" spans="2:10" x14ac:dyDescent="0.2">
      <c r="B602" s="447"/>
      <c r="C602" s="448"/>
      <c r="D602" s="448"/>
      <c r="E602" s="448"/>
      <c r="F602" s="448"/>
      <c r="G602" s="449"/>
      <c r="H602" s="448"/>
      <c r="I602" s="448"/>
      <c r="J602" s="450"/>
    </row>
    <row r="603" spans="2:10" x14ac:dyDescent="0.2">
      <c r="B603" s="447"/>
      <c r="C603" s="448"/>
      <c r="D603" s="448"/>
      <c r="E603" s="448"/>
      <c r="F603" s="448"/>
      <c r="G603" s="449"/>
      <c r="H603" s="448"/>
      <c r="I603" s="448"/>
      <c r="J603" s="450"/>
    </row>
    <row r="604" spans="2:10" x14ac:dyDescent="0.2">
      <c r="B604" s="447"/>
      <c r="C604" s="448"/>
      <c r="D604" s="448"/>
      <c r="E604" s="448"/>
      <c r="F604" s="448"/>
      <c r="G604" s="449"/>
      <c r="H604" s="448"/>
      <c r="I604" s="448"/>
      <c r="J604" s="450"/>
    </row>
    <row r="605" spans="2:10" x14ac:dyDescent="0.2">
      <c r="B605" s="447"/>
      <c r="C605" s="448"/>
      <c r="D605" s="448"/>
      <c r="E605" s="448"/>
      <c r="F605" s="448"/>
      <c r="G605" s="449"/>
      <c r="H605" s="448"/>
      <c r="I605" s="448"/>
      <c r="J605" s="450"/>
    </row>
    <row r="606" spans="2:10" x14ac:dyDescent="0.2">
      <c r="B606" s="447"/>
      <c r="C606" s="448"/>
      <c r="D606" s="448"/>
      <c r="E606" s="448"/>
      <c r="F606" s="448"/>
      <c r="G606" s="449"/>
      <c r="H606" s="448"/>
      <c r="I606" s="448"/>
      <c r="J606" s="450"/>
    </row>
    <row r="607" spans="2:10" x14ac:dyDescent="0.2">
      <c r="B607" s="447"/>
      <c r="C607" s="448"/>
      <c r="D607" s="448"/>
      <c r="E607" s="448"/>
      <c r="F607" s="448"/>
      <c r="G607" s="449"/>
      <c r="H607" s="448"/>
      <c r="I607" s="448"/>
      <c r="J607" s="450"/>
    </row>
    <row r="608" spans="2:10" x14ac:dyDescent="0.2">
      <c r="B608" s="447"/>
      <c r="C608" s="448"/>
      <c r="D608" s="448"/>
      <c r="E608" s="448"/>
      <c r="F608" s="448"/>
      <c r="G608" s="449"/>
      <c r="H608" s="448"/>
      <c r="I608" s="448"/>
      <c r="J608" s="450"/>
    </row>
    <row r="609" spans="2:10" x14ac:dyDescent="0.2">
      <c r="B609" s="447"/>
      <c r="C609" s="448"/>
      <c r="D609" s="448"/>
      <c r="E609" s="448"/>
      <c r="F609" s="448"/>
      <c r="G609" s="449"/>
      <c r="H609" s="448"/>
      <c r="I609" s="448"/>
      <c r="J609" s="450"/>
    </row>
    <row r="610" spans="2:10" x14ac:dyDescent="0.2">
      <c r="B610" s="447"/>
      <c r="C610" s="448"/>
      <c r="D610" s="448"/>
      <c r="E610" s="448"/>
      <c r="F610" s="448"/>
      <c r="G610" s="449"/>
      <c r="H610" s="448"/>
      <c r="I610" s="448"/>
      <c r="J610" s="450"/>
    </row>
    <row r="611" spans="2:10" x14ac:dyDescent="0.2">
      <c r="B611" s="447"/>
      <c r="C611" s="448"/>
      <c r="D611" s="448"/>
      <c r="E611" s="448"/>
      <c r="F611" s="448"/>
      <c r="G611" s="449"/>
      <c r="H611" s="448"/>
      <c r="I611" s="448"/>
      <c r="J611" s="450"/>
    </row>
    <row r="612" spans="2:10" x14ac:dyDescent="0.2">
      <c r="B612" s="447"/>
      <c r="C612" s="448"/>
      <c r="D612" s="448"/>
      <c r="E612" s="448"/>
      <c r="F612" s="448"/>
      <c r="G612" s="449"/>
      <c r="H612" s="448"/>
      <c r="I612" s="448"/>
      <c r="J612" s="450"/>
    </row>
    <row r="613" spans="2:10" x14ac:dyDescent="0.2">
      <c r="B613" s="447"/>
      <c r="C613" s="448"/>
      <c r="D613" s="448"/>
      <c r="E613" s="448"/>
      <c r="F613" s="448"/>
      <c r="G613" s="449"/>
      <c r="H613" s="448"/>
      <c r="I613" s="448"/>
      <c r="J613" s="450"/>
    </row>
    <row r="614" spans="2:10" x14ac:dyDescent="0.2">
      <c r="B614" s="447"/>
      <c r="C614" s="448" t="s">
        <v>339</v>
      </c>
      <c r="D614" s="448"/>
      <c r="E614" s="448"/>
      <c r="F614" s="455" t="s">
        <v>340</v>
      </c>
      <c r="G614" s="449"/>
      <c r="H614" s="448"/>
      <c r="I614" s="448"/>
      <c r="J614" s="450"/>
    </row>
    <row r="615" spans="2:10" x14ac:dyDescent="0.2">
      <c r="B615" s="447"/>
      <c r="C615" s="448"/>
      <c r="D615" s="448" t="s">
        <v>341</v>
      </c>
      <c r="E615" s="448"/>
      <c r="F615" s="456">
        <v>1000000</v>
      </c>
      <c r="G615" s="449"/>
      <c r="H615" s="448"/>
      <c r="I615" s="448"/>
      <c r="J615" s="450"/>
    </row>
    <row r="616" spans="2:10" x14ac:dyDescent="0.2">
      <c r="B616" s="447"/>
      <c r="C616" s="448"/>
      <c r="D616" s="448" t="s">
        <v>342</v>
      </c>
      <c r="E616" s="448"/>
      <c r="F616" s="457">
        <v>0.31991318523765472</v>
      </c>
      <c r="G616" s="449"/>
      <c r="H616" s="448"/>
      <c r="I616" s="448"/>
      <c r="J616" s="450"/>
    </row>
    <row r="617" spans="2:10" x14ac:dyDescent="0.2">
      <c r="B617" s="447"/>
      <c r="C617" s="448"/>
      <c r="D617" s="448" t="s">
        <v>343</v>
      </c>
      <c r="E617" s="448"/>
      <c r="F617" s="457">
        <v>0.30363990732675222</v>
      </c>
      <c r="G617" s="449"/>
      <c r="H617" s="448"/>
      <c r="I617" s="448"/>
      <c r="J617" s="450"/>
    </row>
    <row r="618" spans="2:10" x14ac:dyDescent="0.2">
      <c r="B618" s="447"/>
      <c r="C618" s="448"/>
      <c r="D618" s="448" t="s">
        <v>344</v>
      </c>
      <c r="E618" s="448"/>
      <c r="F618" s="457">
        <v>0.30833026115839923</v>
      </c>
      <c r="G618" s="449"/>
      <c r="H618" s="448"/>
      <c r="I618" s="448"/>
      <c r="J618" s="450"/>
    </row>
    <row r="619" spans="2:10" x14ac:dyDescent="0.2">
      <c r="B619" s="447"/>
      <c r="C619" s="448"/>
      <c r="D619" s="448" t="s">
        <v>345</v>
      </c>
      <c r="E619" s="448"/>
      <c r="F619" s="458" t="s">
        <v>393</v>
      </c>
      <c r="G619" s="449"/>
      <c r="H619" s="448"/>
      <c r="I619" s="448"/>
      <c r="J619" s="450"/>
    </row>
    <row r="620" spans="2:10" x14ac:dyDescent="0.2">
      <c r="B620" s="447"/>
      <c r="C620" s="448"/>
      <c r="D620" s="448" t="s">
        <v>346</v>
      </c>
      <c r="E620" s="448"/>
      <c r="F620" s="457">
        <v>8.1193442082544573E-2</v>
      </c>
      <c r="G620" s="449"/>
      <c r="H620" s="448"/>
      <c r="I620" s="448"/>
      <c r="J620" s="450"/>
    </row>
    <row r="621" spans="2:10" x14ac:dyDescent="0.2">
      <c r="B621" s="447"/>
      <c r="C621" s="448"/>
      <c r="D621" s="448" t="s">
        <v>347</v>
      </c>
      <c r="E621" s="448"/>
      <c r="F621" s="457">
        <v>6.5923750372115205E-3</v>
      </c>
      <c r="G621" s="449"/>
      <c r="H621" s="448"/>
      <c r="I621" s="448"/>
      <c r="J621" s="450"/>
    </row>
    <row r="622" spans="2:10" x14ac:dyDescent="0.2">
      <c r="B622" s="447"/>
      <c r="C622" s="448"/>
      <c r="D622" s="448" t="s">
        <v>348</v>
      </c>
      <c r="E622" s="448"/>
      <c r="F622" s="459">
        <v>-0.3491615412916303</v>
      </c>
      <c r="G622" s="449"/>
      <c r="H622" s="448"/>
      <c r="I622" s="448"/>
      <c r="J622" s="450"/>
    </row>
    <row r="623" spans="2:10" x14ac:dyDescent="0.2">
      <c r="B623" s="447"/>
      <c r="C623" s="448"/>
      <c r="D623" s="448" t="s">
        <v>349</v>
      </c>
      <c r="E623" s="448"/>
      <c r="F623" s="460">
        <v>3.1467563172306048</v>
      </c>
      <c r="G623" s="449"/>
      <c r="H623" s="448"/>
      <c r="I623" s="448"/>
      <c r="J623" s="450"/>
    </row>
    <row r="624" spans="2:10" x14ac:dyDescent="0.2">
      <c r="B624" s="447"/>
      <c r="C624" s="448"/>
      <c r="D624" s="448" t="s">
        <v>350</v>
      </c>
      <c r="E624" s="448"/>
      <c r="F624" s="459">
        <v>0.26740043098212019</v>
      </c>
      <c r="G624" s="449"/>
      <c r="H624" s="448"/>
      <c r="I624" s="448"/>
      <c r="J624" s="450"/>
    </row>
    <row r="625" spans="2:10" x14ac:dyDescent="0.2">
      <c r="B625" s="447"/>
      <c r="C625" s="448"/>
      <c r="D625" s="448" t="s">
        <v>351</v>
      </c>
      <c r="E625" s="448"/>
      <c r="F625" s="457">
        <v>-0.1967362598582513</v>
      </c>
      <c r="G625" s="449"/>
      <c r="H625" s="448"/>
      <c r="I625" s="448"/>
      <c r="J625" s="450"/>
    </row>
    <row r="626" spans="2:10" x14ac:dyDescent="0.2">
      <c r="B626" s="447"/>
      <c r="C626" s="448"/>
      <c r="D626" s="448" t="s">
        <v>352</v>
      </c>
      <c r="E626" s="448"/>
      <c r="F626" s="457">
        <v>0.57776827333904723</v>
      </c>
      <c r="G626" s="449"/>
      <c r="H626" s="448"/>
      <c r="I626" s="448"/>
      <c r="J626" s="450"/>
    </row>
    <row r="627" spans="2:10" x14ac:dyDescent="0.2">
      <c r="B627" s="447"/>
      <c r="C627" s="448"/>
      <c r="D627" s="448" t="s">
        <v>353</v>
      </c>
      <c r="E627" s="448"/>
      <c r="F627" s="457">
        <v>0.77450453319729851</v>
      </c>
      <c r="G627" s="449"/>
      <c r="H627" s="448"/>
      <c r="I627" s="448"/>
      <c r="J627" s="450"/>
    </row>
    <row r="628" spans="2:10" x14ac:dyDescent="0.2">
      <c r="B628" s="447"/>
      <c r="C628" s="448"/>
      <c r="D628" s="448" t="s">
        <v>354</v>
      </c>
      <c r="E628" s="448"/>
      <c r="F628" s="457">
        <v>8.1193442082544569E-5</v>
      </c>
      <c r="G628" s="449"/>
      <c r="H628" s="448"/>
      <c r="I628" s="448"/>
      <c r="J628" s="450"/>
    </row>
    <row r="629" spans="2:10" x14ac:dyDescent="0.2">
      <c r="B629" s="447"/>
      <c r="C629" s="448"/>
      <c r="D629" s="448"/>
      <c r="E629" s="448"/>
      <c r="F629" s="448"/>
      <c r="G629" s="449"/>
      <c r="H629" s="448"/>
      <c r="I629" s="448"/>
      <c r="J629" s="450"/>
    </row>
    <row r="630" spans="2:10" x14ac:dyDescent="0.2">
      <c r="B630" s="451" t="s">
        <v>423</v>
      </c>
      <c r="C630" s="452"/>
      <c r="D630" s="452"/>
      <c r="E630" s="452"/>
      <c r="F630" s="452"/>
      <c r="G630" s="453"/>
      <c r="H630" s="452"/>
      <c r="I630" s="452"/>
      <c r="J630" s="454"/>
    </row>
    <row r="631" spans="2:10" x14ac:dyDescent="0.2">
      <c r="B631" s="447"/>
      <c r="C631" s="448"/>
      <c r="D631" s="452" t="s">
        <v>40</v>
      </c>
      <c r="E631" s="448"/>
      <c r="F631" s="448"/>
      <c r="G631" s="449"/>
      <c r="H631" s="448"/>
      <c r="I631" s="448"/>
      <c r="J631" s="450"/>
    </row>
    <row r="632" spans="2:10" x14ac:dyDescent="0.2">
      <c r="B632" s="447"/>
      <c r="C632" s="448" t="s">
        <v>356</v>
      </c>
      <c r="D632" s="448"/>
      <c r="E632" s="448"/>
      <c r="F632" s="455" t="s">
        <v>340</v>
      </c>
      <c r="G632" s="449"/>
      <c r="H632" s="448"/>
      <c r="I632" s="448"/>
      <c r="J632" s="450"/>
    </row>
    <row r="633" spans="2:10" x14ac:dyDescent="0.2">
      <c r="B633" s="447"/>
      <c r="C633" s="448"/>
      <c r="D633" s="448" t="s">
        <v>357</v>
      </c>
      <c r="E633" s="448"/>
      <c r="F633" s="457">
        <v>-0.1967362598582513</v>
      </c>
      <c r="G633" s="449"/>
      <c r="H633" s="448"/>
      <c r="I633" s="448"/>
      <c r="J633" s="450"/>
    </row>
    <row r="634" spans="2:10" x14ac:dyDescent="0.2">
      <c r="B634" s="447"/>
      <c r="C634" s="448"/>
      <c r="D634" s="448" t="s">
        <v>358</v>
      </c>
      <c r="E634" s="448"/>
      <c r="F634" s="457">
        <v>0.196967440374339</v>
      </c>
      <c r="G634" s="449"/>
      <c r="H634" s="448"/>
      <c r="I634" s="448"/>
      <c r="J634" s="450"/>
    </row>
    <row r="635" spans="2:10" x14ac:dyDescent="0.2">
      <c r="B635" s="447"/>
      <c r="C635" s="448"/>
      <c r="D635" s="448" t="s">
        <v>359</v>
      </c>
      <c r="E635" s="448"/>
      <c r="F635" s="457">
        <v>0.23672400911020799</v>
      </c>
      <c r="G635" s="449"/>
      <c r="H635" s="448"/>
      <c r="I635" s="448"/>
      <c r="J635" s="450"/>
    </row>
    <row r="636" spans="2:10" x14ac:dyDescent="0.2">
      <c r="B636" s="447"/>
      <c r="C636" s="448"/>
      <c r="D636" s="448" t="s">
        <v>360</v>
      </c>
      <c r="E636" s="448"/>
      <c r="F636" s="457">
        <v>0.26442812806035298</v>
      </c>
      <c r="G636" s="449"/>
      <c r="H636" s="448"/>
      <c r="I636" s="448"/>
      <c r="J636" s="450"/>
    </row>
    <row r="637" spans="2:10" x14ac:dyDescent="0.2">
      <c r="B637" s="447"/>
      <c r="C637" s="448"/>
      <c r="D637" s="448" t="s">
        <v>361</v>
      </c>
      <c r="E637" s="448"/>
      <c r="F637" s="457">
        <v>0.28742507309577597</v>
      </c>
      <c r="G637" s="449"/>
      <c r="H637" s="448"/>
      <c r="I637" s="448"/>
      <c r="J637" s="450"/>
    </row>
    <row r="638" spans="2:10" x14ac:dyDescent="0.2">
      <c r="B638" s="447"/>
      <c r="C638" s="448"/>
      <c r="D638" s="448" t="s">
        <v>362</v>
      </c>
      <c r="E638" s="448"/>
      <c r="F638" s="457">
        <v>0.30832994895527299</v>
      </c>
      <c r="G638" s="449"/>
      <c r="H638" s="448"/>
      <c r="I638" s="448"/>
      <c r="J638" s="450"/>
    </row>
    <row r="639" spans="2:10" x14ac:dyDescent="0.2">
      <c r="B639" s="447"/>
      <c r="C639" s="448"/>
      <c r="D639" s="448" t="s">
        <v>363</v>
      </c>
      <c r="E639" s="448"/>
      <c r="F639" s="457">
        <v>0.32862180589026502</v>
      </c>
      <c r="G639" s="449"/>
      <c r="H639" s="448"/>
      <c r="I639" s="448"/>
      <c r="J639" s="450"/>
    </row>
    <row r="640" spans="2:10" x14ac:dyDescent="0.2">
      <c r="B640" s="447"/>
      <c r="C640" s="448"/>
      <c r="D640" s="448" t="s">
        <v>364</v>
      </c>
      <c r="E640" s="448"/>
      <c r="F640" s="457">
        <v>0.349696850850718</v>
      </c>
      <c r="G640" s="449"/>
      <c r="H640" s="448"/>
      <c r="I640" s="448"/>
      <c r="J640" s="450"/>
    </row>
    <row r="641" spans="2:10" x14ac:dyDescent="0.2">
      <c r="B641" s="447"/>
      <c r="C641" s="448"/>
      <c r="D641" s="448" t="s">
        <v>365</v>
      </c>
      <c r="E641" s="448"/>
      <c r="F641" s="457">
        <v>0.37340586037025397</v>
      </c>
      <c r="G641" s="449"/>
      <c r="H641" s="448"/>
      <c r="I641" s="448"/>
      <c r="J641" s="450"/>
    </row>
    <row r="642" spans="2:10" x14ac:dyDescent="0.2">
      <c r="B642" s="447"/>
      <c r="C642" s="448"/>
      <c r="D642" s="448" t="s">
        <v>366</v>
      </c>
      <c r="E642" s="448"/>
      <c r="F642" s="457">
        <v>0.40450961244086397</v>
      </c>
      <c r="G642" s="449"/>
      <c r="H642" s="448"/>
      <c r="I642" s="448"/>
      <c r="J642" s="450"/>
    </row>
    <row r="643" spans="2:10" x14ac:dyDescent="0.2">
      <c r="B643" s="447"/>
      <c r="C643" s="448"/>
      <c r="D643" s="448" t="s">
        <v>367</v>
      </c>
      <c r="E643" s="448"/>
      <c r="F643" s="457">
        <v>0.57776827333904701</v>
      </c>
      <c r="G643" s="449"/>
      <c r="H643" s="448"/>
      <c r="I643" s="448"/>
      <c r="J643" s="450"/>
    </row>
    <row r="644" spans="2:10" x14ac:dyDescent="0.2">
      <c r="B644" s="447"/>
      <c r="C644" s="448"/>
      <c r="D644" s="448"/>
      <c r="E644" s="448"/>
      <c r="F644" s="448"/>
      <c r="G644" s="449"/>
      <c r="H644" s="448"/>
      <c r="I644" s="448"/>
      <c r="J644" s="450"/>
    </row>
    <row r="645" spans="2:10" x14ac:dyDescent="0.2">
      <c r="B645" s="451" t="s">
        <v>820</v>
      </c>
      <c r="C645" s="452"/>
      <c r="D645" s="452"/>
      <c r="E645" s="452"/>
      <c r="F645" s="452"/>
      <c r="G645" s="453"/>
      <c r="H645" s="452"/>
      <c r="I645" s="452"/>
      <c r="J645" s="454"/>
    </row>
    <row r="646" spans="2:10" x14ac:dyDescent="0.2">
      <c r="B646" s="447"/>
      <c r="C646" s="448"/>
      <c r="D646" s="452" t="s">
        <v>838</v>
      </c>
      <c r="E646" s="448"/>
      <c r="F646" s="448"/>
      <c r="G646" s="449"/>
      <c r="H646" s="448"/>
      <c r="I646" s="448"/>
      <c r="J646" s="450"/>
    </row>
    <row r="647" spans="2:10" x14ac:dyDescent="0.2">
      <c r="B647" s="447"/>
      <c r="C647" s="448" t="s">
        <v>335</v>
      </c>
      <c r="D647" s="448"/>
      <c r="E647" s="448"/>
      <c r="F647" s="448"/>
      <c r="G647" s="449"/>
      <c r="H647" s="448"/>
      <c r="I647" s="448"/>
      <c r="J647" s="450"/>
    </row>
    <row r="648" spans="2:10" x14ac:dyDescent="0.2">
      <c r="B648" s="447"/>
      <c r="C648" s="448"/>
      <c r="D648" s="448" t="s">
        <v>819</v>
      </c>
      <c r="E648" s="448"/>
      <c r="F648" s="448"/>
      <c r="G648" s="449"/>
      <c r="H648" s="448"/>
      <c r="I648" s="448"/>
      <c r="J648" s="450"/>
    </row>
    <row r="649" spans="2:10" x14ac:dyDescent="0.2">
      <c r="B649" s="447"/>
      <c r="C649" s="448"/>
      <c r="D649" s="448" t="s">
        <v>371</v>
      </c>
      <c r="E649" s="448"/>
      <c r="F649" s="448"/>
      <c r="G649" s="449"/>
      <c r="H649" s="448"/>
      <c r="I649" s="448"/>
      <c r="J649" s="450"/>
    </row>
    <row r="650" spans="2:10" x14ac:dyDescent="0.2">
      <c r="B650" s="447"/>
      <c r="C650" s="448"/>
      <c r="D650" s="448" t="s">
        <v>372</v>
      </c>
      <c r="E650" s="448"/>
      <c r="F650" s="448"/>
      <c r="G650" s="449"/>
      <c r="H650" s="448"/>
      <c r="I650" s="448"/>
      <c r="J650" s="450"/>
    </row>
    <row r="651" spans="2:10" x14ac:dyDescent="0.2">
      <c r="B651" s="447"/>
      <c r="C651" s="448"/>
      <c r="D651" s="448"/>
      <c r="E651" s="448"/>
      <c r="F651" s="448"/>
      <c r="G651" s="449"/>
      <c r="H651" s="448"/>
      <c r="I651" s="448"/>
      <c r="J651" s="450"/>
    </row>
    <row r="652" spans="2:10" x14ac:dyDescent="0.2">
      <c r="B652" s="447"/>
      <c r="C652" s="448"/>
      <c r="D652" s="448"/>
      <c r="E652" s="448"/>
      <c r="F652" s="448"/>
      <c r="G652" s="449"/>
      <c r="H652" s="448"/>
      <c r="I652" s="448"/>
      <c r="J652" s="450"/>
    </row>
    <row r="653" spans="2:10" x14ac:dyDescent="0.2">
      <c r="B653" s="447"/>
      <c r="C653" s="448"/>
      <c r="D653" s="448"/>
      <c r="E653" s="448"/>
      <c r="F653" s="448"/>
      <c r="G653" s="449"/>
      <c r="H653" s="448"/>
      <c r="I653" s="448"/>
      <c r="J653" s="450"/>
    </row>
    <row r="654" spans="2:10" x14ac:dyDescent="0.2">
      <c r="B654" s="447"/>
      <c r="C654" s="448"/>
      <c r="D654" s="448"/>
      <c r="E654" s="448"/>
      <c r="F654" s="448"/>
      <c r="G654" s="449"/>
      <c r="H654" s="448"/>
      <c r="I654" s="448"/>
      <c r="J654" s="450"/>
    </row>
    <row r="655" spans="2:10" x14ac:dyDescent="0.2">
      <c r="B655" s="447"/>
      <c r="C655" s="448"/>
      <c r="D655" s="448"/>
      <c r="E655" s="448"/>
      <c r="F655" s="448"/>
      <c r="G655" s="449"/>
      <c r="H655" s="448"/>
      <c r="I655" s="448"/>
      <c r="J655" s="450"/>
    </row>
    <row r="656" spans="2:10" x14ac:dyDescent="0.2">
      <c r="B656" s="447"/>
      <c r="C656" s="448"/>
      <c r="D656" s="448"/>
      <c r="E656" s="448"/>
      <c r="F656" s="448"/>
      <c r="G656" s="449"/>
      <c r="H656" s="448"/>
      <c r="I656" s="448"/>
      <c r="J656" s="450"/>
    </row>
    <row r="657" spans="2:10" x14ac:dyDescent="0.2">
      <c r="B657" s="447"/>
      <c r="C657" s="448"/>
      <c r="D657" s="448"/>
      <c r="E657" s="448"/>
      <c r="F657" s="448"/>
      <c r="G657" s="449"/>
      <c r="H657" s="448"/>
      <c r="I657" s="448"/>
      <c r="J657" s="450"/>
    </row>
    <row r="658" spans="2:10" x14ac:dyDescent="0.2">
      <c r="B658" s="447"/>
      <c r="C658" s="448"/>
      <c r="D658" s="448"/>
      <c r="E658" s="448"/>
      <c r="F658" s="448"/>
      <c r="G658" s="449"/>
      <c r="H658" s="448"/>
      <c r="I658" s="448"/>
      <c r="J658" s="450"/>
    </row>
    <row r="659" spans="2:10" x14ac:dyDescent="0.2">
      <c r="B659" s="447"/>
      <c r="C659" s="448"/>
      <c r="D659" s="448"/>
      <c r="E659" s="448"/>
      <c r="F659" s="448"/>
      <c r="G659" s="449"/>
      <c r="H659" s="448"/>
      <c r="I659" s="448"/>
      <c r="J659" s="450"/>
    </row>
    <row r="660" spans="2:10" x14ac:dyDescent="0.2">
      <c r="B660" s="447"/>
      <c r="C660" s="448"/>
      <c r="D660" s="448"/>
      <c r="E660" s="448"/>
      <c r="F660" s="448"/>
      <c r="G660" s="449"/>
      <c r="H660" s="448"/>
      <c r="I660" s="448"/>
      <c r="J660" s="450"/>
    </row>
    <row r="661" spans="2:10" x14ac:dyDescent="0.2">
      <c r="B661" s="447"/>
      <c r="C661" s="448"/>
      <c r="D661" s="448"/>
      <c r="E661" s="448"/>
      <c r="F661" s="448"/>
      <c r="G661" s="449"/>
      <c r="H661" s="448"/>
      <c r="I661" s="448"/>
      <c r="J661" s="450"/>
    </row>
    <row r="662" spans="2:10" x14ac:dyDescent="0.2">
      <c r="B662" s="447"/>
      <c r="C662" s="448"/>
      <c r="D662" s="448"/>
      <c r="E662" s="448"/>
      <c r="F662" s="448"/>
      <c r="G662" s="449"/>
      <c r="H662" s="448"/>
      <c r="I662" s="448"/>
      <c r="J662" s="450"/>
    </row>
    <row r="663" spans="2:10" x14ac:dyDescent="0.2">
      <c r="B663" s="447"/>
      <c r="C663" s="448"/>
      <c r="D663" s="448"/>
      <c r="E663" s="448"/>
      <c r="F663" s="448"/>
      <c r="G663" s="449"/>
      <c r="H663" s="448"/>
      <c r="I663" s="448"/>
      <c r="J663" s="450"/>
    </row>
    <row r="664" spans="2:10" x14ac:dyDescent="0.2">
      <c r="B664" s="447"/>
      <c r="C664" s="448"/>
      <c r="D664" s="448"/>
      <c r="E664" s="448"/>
      <c r="F664" s="448"/>
      <c r="G664" s="449"/>
      <c r="H664" s="448"/>
      <c r="I664" s="448"/>
      <c r="J664" s="450"/>
    </row>
    <row r="665" spans="2:10" x14ac:dyDescent="0.2">
      <c r="B665" s="447"/>
      <c r="C665" s="448"/>
      <c r="D665" s="448"/>
      <c r="E665" s="448"/>
      <c r="F665" s="448"/>
      <c r="G665" s="449"/>
      <c r="H665" s="448"/>
      <c r="I665" s="448"/>
      <c r="J665" s="450"/>
    </row>
    <row r="666" spans="2:10" x14ac:dyDescent="0.2">
      <c r="B666" s="447"/>
      <c r="C666" s="448"/>
      <c r="D666" s="448"/>
      <c r="E666" s="448"/>
      <c r="F666" s="448"/>
      <c r="G666" s="449"/>
      <c r="H666" s="448"/>
      <c r="I666" s="448"/>
      <c r="J666" s="450"/>
    </row>
    <row r="667" spans="2:10" x14ac:dyDescent="0.2">
      <c r="B667" s="447"/>
      <c r="C667" s="448" t="s">
        <v>339</v>
      </c>
      <c r="D667" s="448"/>
      <c r="E667" s="448"/>
      <c r="F667" s="455" t="s">
        <v>340</v>
      </c>
      <c r="G667" s="449"/>
      <c r="H667" s="448"/>
      <c r="I667" s="448"/>
      <c r="J667" s="450"/>
    </row>
    <row r="668" spans="2:10" x14ac:dyDescent="0.2">
      <c r="B668" s="447"/>
      <c r="C668" s="448"/>
      <c r="D668" s="448" t="s">
        <v>341</v>
      </c>
      <c r="E668" s="448"/>
      <c r="F668" s="456">
        <v>1000000</v>
      </c>
      <c r="G668" s="449"/>
      <c r="H668" s="448"/>
      <c r="I668" s="448"/>
      <c r="J668" s="450"/>
    </row>
    <row r="669" spans="2:10" x14ac:dyDescent="0.2">
      <c r="B669" s="447"/>
      <c r="C669" s="448"/>
      <c r="D669" s="448" t="s">
        <v>342</v>
      </c>
      <c r="E669" s="448"/>
      <c r="F669" s="457">
        <v>0.16515469925246865</v>
      </c>
      <c r="G669" s="449"/>
      <c r="H669" s="448"/>
      <c r="I669" s="448"/>
      <c r="J669" s="450"/>
    </row>
    <row r="670" spans="2:10" x14ac:dyDescent="0.2">
      <c r="B670" s="447"/>
      <c r="C670" s="448"/>
      <c r="D670" s="448" t="s">
        <v>343</v>
      </c>
      <c r="E670" s="448"/>
      <c r="F670" s="457">
        <v>0.15427312673933841</v>
      </c>
      <c r="G670" s="449"/>
      <c r="H670" s="448"/>
      <c r="I670" s="448"/>
      <c r="J670" s="450"/>
    </row>
    <row r="671" spans="2:10" x14ac:dyDescent="0.2">
      <c r="B671" s="447"/>
      <c r="C671" s="448"/>
      <c r="D671" s="448" t="s">
        <v>344</v>
      </c>
      <c r="E671" s="448"/>
      <c r="F671" s="457">
        <v>0.15901248593625117</v>
      </c>
      <c r="G671" s="449"/>
      <c r="H671" s="448"/>
      <c r="I671" s="448"/>
      <c r="J671" s="450"/>
    </row>
    <row r="672" spans="2:10" x14ac:dyDescent="0.2">
      <c r="B672" s="447"/>
      <c r="C672" s="448"/>
      <c r="D672" s="448" t="s">
        <v>345</v>
      </c>
      <c r="E672" s="448"/>
      <c r="F672" s="458" t="s">
        <v>393</v>
      </c>
      <c r="G672" s="449"/>
      <c r="H672" s="448"/>
      <c r="I672" s="448"/>
      <c r="J672" s="450"/>
    </row>
    <row r="673" spans="2:10" x14ac:dyDescent="0.2">
      <c r="B673" s="447"/>
      <c r="C673" s="448"/>
      <c r="D673" s="448" t="s">
        <v>346</v>
      </c>
      <c r="E673" s="448"/>
      <c r="F673" s="457">
        <v>8.8005458598936687E-2</v>
      </c>
      <c r="G673" s="449"/>
      <c r="H673" s="448"/>
      <c r="I673" s="448"/>
      <c r="J673" s="450"/>
    </row>
    <row r="674" spans="2:10" x14ac:dyDescent="0.2">
      <c r="B674" s="447"/>
      <c r="C674" s="448"/>
      <c r="D674" s="448" t="s">
        <v>347</v>
      </c>
      <c r="E674" s="448"/>
      <c r="F674" s="457">
        <v>7.7449607432091595E-3</v>
      </c>
      <c r="G674" s="449"/>
      <c r="H674" s="448"/>
      <c r="I674" s="448"/>
      <c r="J674" s="450"/>
    </row>
    <row r="675" spans="2:10" x14ac:dyDescent="0.2">
      <c r="B675" s="447"/>
      <c r="C675" s="448"/>
      <c r="D675" s="448" t="s">
        <v>348</v>
      </c>
      <c r="E675" s="448"/>
      <c r="F675" s="459">
        <v>-0.32109477557566019</v>
      </c>
      <c r="G675" s="449"/>
      <c r="H675" s="448"/>
      <c r="I675" s="448"/>
      <c r="J675" s="450"/>
    </row>
    <row r="676" spans="2:10" x14ac:dyDescent="0.2">
      <c r="B676" s="447"/>
      <c r="C676" s="448"/>
      <c r="D676" s="448" t="s">
        <v>349</v>
      </c>
      <c r="E676" s="448"/>
      <c r="F676" s="460">
        <v>3.1268418919652334</v>
      </c>
      <c r="G676" s="449"/>
      <c r="H676" s="448"/>
      <c r="I676" s="448"/>
      <c r="J676" s="450"/>
    </row>
    <row r="677" spans="2:10" x14ac:dyDescent="0.2">
      <c r="B677" s="447"/>
      <c r="C677" s="448"/>
      <c r="D677" s="448" t="s">
        <v>350</v>
      </c>
      <c r="E677" s="448"/>
      <c r="F677" s="459">
        <v>0.57045229106966688</v>
      </c>
      <c r="G677" s="449"/>
      <c r="H677" s="448"/>
      <c r="I677" s="448"/>
      <c r="J677" s="450"/>
    </row>
    <row r="678" spans="2:10" x14ac:dyDescent="0.2">
      <c r="B678" s="447"/>
      <c r="C678" s="448"/>
      <c r="D678" s="448" t="s">
        <v>351</v>
      </c>
      <c r="E678" s="448"/>
      <c r="F678" s="457">
        <v>-0.35421656174063704</v>
      </c>
      <c r="G678" s="449"/>
      <c r="H678" s="448"/>
      <c r="I678" s="448"/>
      <c r="J678" s="450"/>
    </row>
    <row r="679" spans="2:10" x14ac:dyDescent="0.2">
      <c r="B679" s="447"/>
      <c r="C679" s="448"/>
      <c r="D679" s="448" t="s">
        <v>352</v>
      </c>
      <c r="E679" s="448"/>
      <c r="F679" s="457">
        <v>0.46949161925385824</v>
      </c>
      <c r="G679" s="449"/>
      <c r="H679" s="448"/>
      <c r="I679" s="448"/>
      <c r="J679" s="450"/>
    </row>
    <row r="680" spans="2:10" x14ac:dyDescent="0.2">
      <c r="B680" s="447"/>
      <c r="C680" s="448"/>
      <c r="D680" s="448" t="s">
        <v>353</v>
      </c>
      <c r="E680" s="448"/>
      <c r="F680" s="457">
        <v>0.82370818099449528</v>
      </c>
      <c r="G680" s="449"/>
      <c r="H680" s="448"/>
      <c r="I680" s="448"/>
      <c r="J680" s="450"/>
    </row>
    <row r="681" spans="2:10" x14ac:dyDescent="0.2">
      <c r="B681" s="447"/>
      <c r="C681" s="448"/>
      <c r="D681" s="448" t="s">
        <v>354</v>
      </c>
      <c r="E681" s="448"/>
      <c r="F681" s="457">
        <v>8.8005458598936693E-5</v>
      </c>
      <c r="G681" s="449"/>
      <c r="H681" s="448"/>
      <c r="I681" s="448"/>
      <c r="J681" s="450"/>
    </row>
    <row r="682" spans="2:10" x14ac:dyDescent="0.2">
      <c r="B682" s="447"/>
      <c r="C682" s="448"/>
      <c r="D682" s="448"/>
      <c r="E682" s="448"/>
      <c r="F682" s="448"/>
      <c r="G682" s="449"/>
      <c r="H682" s="448"/>
      <c r="I682" s="448"/>
      <c r="J682" s="450"/>
    </row>
    <row r="683" spans="2:10" x14ac:dyDescent="0.2">
      <c r="B683" s="451" t="s">
        <v>818</v>
      </c>
      <c r="C683" s="452"/>
      <c r="D683" s="452"/>
      <c r="E683" s="452"/>
      <c r="F683" s="452"/>
      <c r="G683" s="453"/>
      <c r="H683" s="452"/>
      <c r="I683" s="452"/>
      <c r="J683" s="454"/>
    </row>
    <row r="684" spans="2:10" x14ac:dyDescent="0.2">
      <c r="B684" s="447"/>
      <c r="C684" s="448"/>
      <c r="D684" s="452" t="s">
        <v>838</v>
      </c>
      <c r="E684" s="448"/>
      <c r="F684" s="448"/>
      <c r="G684" s="449"/>
      <c r="H684" s="448"/>
      <c r="I684" s="448"/>
      <c r="J684" s="450"/>
    </row>
    <row r="685" spans="2:10" x14ac:dyDescent="0.2">
      <c r="B685" s="447"/>
      <c r="C685" s="448" t="s">
        <v>356</v>
      </c>
      <c r="D685" s="448"/>
      <c r="E685" s="448"/>
      <c r="F685" s="455" t="s">
        <v>340</v>
      </c>
      <c r="G685" s="449"/>
      <c r="H685" s="448"/>
      <c r="I685" s="448"/>
      <c r="J685" s="450"/>
    </row>
    <row r="686" spans="2:10" x14ac:dyDescent="0.2">
      <c r="B686" s="447"/>
      <c r="C686" s="448"/>
      <c r="D686" s="448" t="s">
        <v>357</v>
      </c>
      <c r="E686" s="448"/>
      <c r="F686" s="457">
        <v>-0.35421656174063704</v>
      </c>
      <c r="G686" s="449"/>
      <c r="H686" s="448"/>
      <c r="I686" s="448"/>
      <c r="J686" s="450"/>
    </row>
    <row r="687" spans="2:10" x14ac:dyDescent="0.2">
      <c r="B687" s="447"/>
      <c r="C687" s="448"/>
      <c r="D687" s="448" t="s">
        <v>358</v>
      </c>
      <c r="E687" s="448"/>
      <c r="F687" s="457">
        <v>3.874359449874E-2</v>
      </c>
      <c r="G687" s="449"/>
      <c r="H687" s="448"/>
      <c r="I687" s="448"/>
      <c r="J687" s="450"/>
    </row>
    <row r="688" spans="2:10" x14ac:dyDescent="0.2">
      <c r="B688" s="447"/>
      <c r="C688" s="448"/>
      <c r="D688" s="448" t="s">
        <v>359</v>
      </c>
      <c r="E688" s="448"/>
      <c r="F688" s="457">
        <v>8.1857122008970995E-2</v>
      </c>
      <c r="G688" s="449"/>
      <c r="H688" s="448"/>
      <c r="I688" s="448"/>
      <c r="J688" s="450"/>
    </row>
    <row r="689" spans="2:10" x14ac:dyDescent="0.2">
      <c r="B689" s="447"/>
      <c r="C689" s="448"/>
      <c r="D689" s="448" t="s">
        <v>360</v>
      </c>
      <c r="E689" s="448"/>
      <c r="F689" s="457">
        <v>0.111580589812057</v>
      </c>
      <c r="G689" s="449"/>
      <c r="H689" s="448"/>
      <c r="I689" s="448"/>
      <c r="J689" s="450"/>
    </row>
    <row r="690" spans="2:10" x14ac:dyDescent="0.2">
      <c r="B690" s="447"/>
      <c r="C690" s="448"/>
      <c r="D690" s="448" t="s">
        <v>361</v>
      </c>
      <c r="E690" s="448"/>
      <c r="F690" s="457">
        <v>0.13644586256866401</v>
      </c>
      <c r="G690" s="449"/>
      <c r="H690" s="448"/>
      <c r="I690" s="448"/>
      <c r="J690" s="450"/>
    </row>
    <row r="691" spans="2:10" x14ac:dyDescent="0.2">
      <c r="B691" s="447"/>
      <c r="C691" s="448"/>
      <c r="D691" s="448" t="s">
        <v>362</v>
      </c>
      <c r="E691" s="448"/>
      <c r="F691" s="457">
        <v>0.15901212518427199</v>
      </c>
      <c r="G691" s="449"/>
      <c r="H691" s="448"/>
      <c r="I691" s="448"/>
      <c r="J691" s="450"/>
    </row>
    <row r="692" spans="2:10" x14ac:dyDescent="0.2">
      <c r="B692" s="447"/>
      <c r="C692" s="448"/>
      <c r="D692" s="448" t="s">
        <v>363</v>
      </c>
      <c r="E692" s="448"/>
      <c r="F692" s="457">
        <v>0.180862218450238</v>
      </c>
      <c r="G692" s="449"/>
      <c r="H692" s="448"/>
      <c r="I692" s="448"/>
      <c r="J692" s="450"/>
    </row>
    <row r="693" spans="2:10" x14ac:dyDescent="0.2">
      <c r="B693" s="447"/>
      <c r="C693" s="448"/>
      <c r="D693" s="448" t="s">
        <v>364</v>
      </c>
      <c r="E693" s="448"/>
      <c r="F693" s="457">
        <v>0.20373055999416301</v>
      </c>
      <c r="G693" s="449"/>
      <c r="H693" s="448"/>
      <c r="I693" s="448"/>
      <c r="J693" s="450"/>
    </row>
    <row r="694" spans="2:10" x14ac:dyDescent="0.2">
      <c r="B694" s="447"/>
      <c r="C694" s="448"/>
      <c r="D694" s="448" t="s">
        <v>365</v>
      </c>
      <c r="E694" s="448"/>
      <c r="F694" s="457">
        <v>0.22947635039303199</v>
      </c>
      <c r="G694" s="449"/>
      <c r="H694" s="448"/>
      <c r="I694" s="448"/>
      <c r="J694" s="450"/>
    </row>
    <row r="695" spans="2:10" x14ac:dyDescent="0.2">
      <c r="B695" s="447"/>
      <c r="C695" s="448"/>
      <c r="D695" s="448" t="s">
        <v>366</v>
      </c>
      <c r="E695" s="448"/>
      <c r="F695" s="457">
        <v>0.26383842260986601</v>
      </c>
      <c r="G695" s="449"/>
      <c r="H695" s="448"/>
      <c r="I695" s="448"/>
      <c r="J695" s="450"/>
    </row>
    <row r="696" spans="2:10" x14ac:dyDescent="0.2">
      <c r="B696" s="447"/>
      <c r="C696" s="448"/>
      <c r="D696" s="448" t="s">
        <v>367</v>
      </c>
      <c r="E696" s="448"/>
      <c r="F696" s="457">
        <v>0.46949161925385802</v>
      </c>
      <c r="G696" s="449"/>
      <c r="H696" s="448"/>
      <c r="I696" s="448"/>
      <c r="J696" s="450"/>
    </row>
    <row r="697" spans="2:10" x14ac:dyDescent="0.2">
      <c r="B697" s="447"/>
      <c r="C697" s="448"/>
      <c r="D697" s="448"/>
      <c r="E697" s="448"/>
      <c r="F697" s="448"/>
      <c r="G697" s="449"/>
      <c r="H697" s="448"/>
      <c r="I697" s="448"/>
      <c r="J697" s="450"/>
    </row>
    <row r="698" spans="2:10" x14ac:dyDescent="0.2">
      <c r="B698" s="447"/>
      <c r="C698" s="448"/>
      <c r="D698" s="448"/>
      <c r="E698" s="448"/>
      <c r="F698" s="448"/>
      <c r="G698" s="449"/>
      <c r="H698" s="448"/>
      <c r="I698" s="448"/>
      <c r="J698" s="450"/>
    </row>
    <row r="699" spans="2:10" x14ac:dyDescent="0.2">
      <c r="B699" s="447"/>
      <c r="C699" s="448"/>
      <c r="D699" s="448"/>
      <c r="E699" s="448"/>
      <c r="F699" s="448"/>
      <c r="G699" s="449"/>
      <c r="H699" s="448"/>
      <c r="I699" s="448"/>
      <c r="J699" s="450"/>
    </row>
    <row r="700" spans="2:10" x14ac:dyDescent="0.2">
      <c r="B700" s="451" t="s">
        <v>432</v>
      </c>
      <c r="C700" s="452"/>
      <c r="D700" s="452"/>
      <c r="E700" s="452"/>
      <c r="F700" s="452"/>
      <c r="G700" s="453"/>
      <c r="H700" s="452"/>
      <c r="I700" s="452"/>
      <c r="J700" s="454"/>
    </row>
    <row r="701" spans="2:10" x14ac:dyDescent="0.2">
      <c r="B701" s="447"/>
      <c r="C701" s="448"/>
      <c r="D701" s="452" t="s">
        <v>168</v>
      </c>
      <c r="E701" s="448"/>
      <c r="F701" s="448"/>
      <c r="G701" s="449"/>
      <c r="H701" s="448"/>
      <c r="I701" s="448"/>
      <c r="J701" s="450"/>
    </row>
    <row r="702" spans="2:10" x14ac:dyDescent="0.2">
      <c r="B702" s="447"/>
      <c r="C702" s="448" t="s">
        <v>335</v>
      </c>
      <c r="D702" s="448"/>
      <c r="E702" s="448"/>
      <c r="F702" s="448"/>
      <c r="G702" s="449"/>
      <c r="H702" s="448"/>
      <c r="I702" s="448"/>
      <c r="J702" s="450"/>
    </row>
    <row r="703" spans="2:10" x14ac:dyDescent="0.2">
      <c r="B703" s="447"/>
      <c r="C703" s="448"/>
      <c r="D703" s="448" t="s">
        <v>817</v>
      </c>
      <c r="E703" s="448"/>
      <c r="F703" s="448"/>
      <c r="G703" s="449"/>
      <c r="H703" s="448"/>
      <c r="I703" s="448"/>
      <c r="J703" s="450"/>
    </row>
    <row r="704" spans="2:10" x14ac:dyDescent="0.2">
      <c r="B704" s="447"/>
      <c r="C704" s="448"/>
      <c r="D704" s="448" t="s">
        <v>816</v>
      </c>
      <c r="E704" s="448"/>
      <c r="F704" s="448"/>
      <c r="G704" s="449"/>
      <c r="H704" s="448"/>
      <c r="I704" s="448"/>
      <c r="J704" s="450"/>
    </row>
    <row r="705" spans="2:10" x14ac:dyDescent="0.2">
      <c r="B705" s="447"/>
      <c r="C705" s="448"/>
      <c r="D705" s="448" t="s">
        <v>372</v>
      </c>
      <c r="E705" s="448"/>
      <c r="F705" s="448"/>
      <c r="G705" s="449"/>
      <c r="H705" s="448"/>
      <c r="I705" s="448"/>
      <c r="J705" s="450"/>
    </row>
    <row r="706" spans="2:10" x14ac:dyDescent="0.2">
      <c r="B706" s="447"/>
      <c r="C706" s="448"/>
      <c r="D706" s="448"/>
      <c r="E706" s="448"/>
      <c r="F706" s="448"/>
      <c r="G706" s="449"/>
      <c r="H706" s="448"/>
      <c r="I706" s="448"/>
      <c r="J706" s="450"/>
    </row>
    <row r="707" spans="2:10" x14ac:dyDescent="0.2">
      <c r="B707" s="447"/>
      <c r="C707" s="448"/>
      <c r="D707" s="448"/>
      <c r="E707" s="448"/>
      <c r="F707" s="448"/>
      <c r="G707" s="449"/>
      <c r="H707" s="448"/>
      <c r="I707" s="448"/>
      <c r="J707" s="450"/>
    </row>
    <row r="708" spans="2:10" x14ac:dyDescent="0.2">
      <c r="B708" s="447"/>
      <c r="C708" s="448"/>
      <c r="D708" s="448"/>
      <c r="E708" s="448"/>
      <c r="F708" s="448"/>
      <c r="G708" s="449"/>
      <c r="H708" s="448"/>
      <c r="I708" s="448"/>
      <c r="J708" s="450"/>
    </row>
    <row r="709" spans="2:10" x14ac:dyDescent="0.2">
      <c r="B709" s="447"/>
      <c r="C709" s="448"/>
      <c r="D709" s="448"/>
      <c r="E709" s="448"/>
      <c r="F709" s="448"/>
      <c r="G709" s="449"/>
      <c r="H709" s="448"/>
      <c r="I709" s="448"/>
      <c r="J709" s="450"/>
    </row>
    <row r="710" spans="2:10" x14ac:dyDescent="0.2">
      <c r="B710" s="447"/>
      <c r="C710" s="448"/>
      <c r="D710" s="448"/>
      <c r="E710" s="448"/>
      <c r="F710" s="448"/>
      <c r="G710" s="449"/>
      <c r="H710" s="448"/>
      <c r="I710" s="448"/>
      <c r="J710" s="450"/>
    </row>
    <row r="711" spans="2:10" x14ac:dyDescent="0.2">
      <c r="B711" s="447"/>
      <c r="C711" s="448"/>
      <c r="D711" s="448"/>
      <c r="E711" s="448"/>
      <c r="F711" s="448"/>
      <c r="G711" s="449"/>
      <c r="H711" s="448"/>
      <c r="I711" s="448"/>
      <c r="J711" s="450"/>
    </row>
    <row r="712" spans="2:10" x14ac:dyDescent="0.2">
      <c r="B712" s="447"/>
      <c r="C712" s="448"/>
      <c r="D712" s="448"/>
      <c r="E712" s="448"/>
      <c r="F712" s="448"/>
      <c r="G712" s="449"/>
      <c r="H712" s="448"/>
      <c r="I712" s="448"/>
      <c r="J712" s="450"/>
    </row>
    <row r="713" spans="2:10" x14ac:dyDescent="0.2">
      <c r="B713" s="447"/>
      <c r="C713" s="448"/>
      <c r="D713" s="448"/>
      <c r="E713" s="448"/>
      <c r="F713" s="448"/>
      <c r="G713" s="449"/>
      <c r="H713" s="448"/>
      <c r="I713" s="448"/>
      <c r="J713" s="450"/>
    </row>
    <row r="714" spans="2:10" x14ac:dyDescent="0.2">
      <c r="B714" s="447"/>
      <c r="C714" s="448"/>
      <c r="D714" s="448"/>
      <c r="E714" s="448"/>
      <c r="F714" s="448"/>
      <c r="G714" s="449"/>
      <c r="H714" s="448"/>
      <c r="I714" s="448"/>
      <c r="J714" s="450"/>
    </row>
    <row r="715" spans="2:10" x14ac:dyDescent="0.2">
      <c r="B715" s="447"/>
      <c r="C715" s="448"/>
      <c r="D715" s="448"/>
      <c r="E715" s="448"/>
      <c r="F715" s="448"/>
      <c r="G715" s="449"/>
      <c r="H715" s="448"/>
      <c r="I715" s="448"/>
      <c r="J715" s="450"/>
    </row>
    <row r="716" spans="2:10" x14ac:dyDescent="0.2">
      <c r="B716" s="447"/>
      <c r="C716" s="448"/>
      <c r="D716" s="448"/>
      <c r="E716" s="448"/>
      <c r="F716" s="448"/>
      <c r="G716" s="449"/>
      <c r="H716" s="448"/>
      <c r="I716" s="448"/>
      <c r="J716" s="450"/>
    </row>
    <row r="717" spans="2:10" x14ac:dyDescent="0.2">
      <c r="B717" s="447"/>
      <c r="C717" s="448"/>
      <c r="D717" s="448"/>
      <c r="E717" s="448"/>
      <c r="F717" s="448"/>
      <c r="G717" s="449"/>
      <c r="H717" s="448"/>
      <c r="I717" s="448"/>
      <c r="J717" s="450"/>
    </row>
    <row r="718" spans="2:10" x14ac:dyDescent="0.2">
      <c r="B718" s="447"/>
      <c r="C718" s="448"/>
      <c r="D718" s="448"/>
      <c r="E718" s="448"/>
      <c r="F718" s="448"/>
      <c r="G718" s="449"/>
      <c r="H718" s="448"/>
      <c r="I718" s="448"/>
      <c r="J718" s="450"/>
    </row>
    <row r="719" spans="2:10" x14ac:dyDescent="0.2">
      <c r="B719" s="447"/>
      <c r="C719" s="448"/>
      <c r="D719" s="448"/>
      <c r="E719" s="448"/>
      <c r="F719" s="448"/>
      <c r="G719" s="449"/>
      <c r="H719" s="448"/>
      <c r="I719" s="448"/>
      <c r="J719" s="450"/>
    </row>
    <row r="720" spans="2:10" x14ac:dyDescent="0.2">
      <c r="B720" s="447"/>
      <c r="C720" s="448"/>
      <c r="D720" s="448"/>
      <c r="E720" s="448"/>
      <c r="F720" s="448"/>
      <c r="G720" s="449"/>
      <c r="H720" s="448"/>
      <c r="I720" s="448"/>
      <c r="J720" s="450"/>
    </row>
    <row r="721" spans="2:10" x14ac:dyDescent="0.2">
      <c r="B721" s="447"/>
      <c r="C721" s="448"/>
      <c r="D721" s="448"/>
      <c r="E721" s="448"/>
      <c r="F721" s="448"/>
      <c r="G721" s="449"/>
      <c r="H721" s="448"/>
      <c r="I721" s="448"/>
      <c r="J721" s="450"/>
    </row>
    <row r="722" spans="2:10" x14ac:dyDescent="0.2">
      <c r="B722" s="447"/>
      <c r="C722" s="448" t="s">
        <v>339</v>
      </c>
      <c r="D722" s="448"/>
      <c r="E722" s="448"/>
      <c r="F722" s="455" t="s">
        <v>340</v>
      </c>
      <c r="G722" s="449"/>
      <c r="H722" s="448"/>
      <c r="I722" s="448"/>
      <c r="J722" s="450"/>
    </row>
    <row r="723" spans="2:10" x14ac:dyDescent="0.2">
      <c r="B723" s="447"/>
      <c r="C723" s="448"/>
      <c r="D723" s="448" t="s">
        <v>341</v>
      </c>
      <c r="E723" s="448"/>
      <c r="F723" s="456">
        <v>1000000</v>
      </c>
      <c r="G723" s="449"/>
      <c r="H723" s="448"/>
      <c r="I723" s="448"/>
      <c r="J723" s="450"/>
    </row>
    <row r="724" spans="2:10" x14ac:dyDescent="0.2">
      <c r="B724" s="447"/>
      <c r="C724" s="448"/>
      <c r="D724" s="448" t="s">
        <v>342</v>
      </c>
      <c r="E724" s="448"/>
      <c r="F724" s="457">
        <v>0.50969787735751715</v>
      </c>
      <c r="G724" s="449"/>
      <c r="H724" s="448"/>
      <c r="I724" s="448"/>
      <c r="J724" s="450"/>
    </row>
    <row r="725" spans="2:10" x14ac:dyDescent="0.2">
      <c r="B725" s="447"/>
      <c r="C725" s="448"/>
      <c r="D725" s="448" t="s">
        <v>343</v>
      </c>
      <c r="E725" s="448"/>
      <c r="F725" s="457">
        <v>0.48686635842006404</v>
      </c>
      <c r="G725" s="449"/>
      <c r="H725" s="448"/>
      <c r="I725" s="448"/>
      <c r="J725" s="450"/>
    </row>
    <row r="726" spans="2:10" x14ac:dyDescent="0.2">
      <c r="B726" s="447"/>
      <c r="C726" s="448"/>
      <c r="D726" s="448" t="s">
        <v>344</v>
      </c>
      <c r="E726" s="448"/>
      <c r="F726" s="457">
        <v>0.49135474535079315</v>
      </c>
      <c r="G726" s="449"/>
      <c r="H726" s="448"/>
      <c r="I726" s="448"/>
      <c r="J726" s="450"/>
    </row>
    <row r="727" spans="2:10" x14ac:dyDescent="0.2">
      <c r="B727" s="447"/>
      <c r="C727" s="448"/>
      <c r="D727" s="448" t="s">
        <v>345</v>
      </c>
      <c r="E727" s="448"/>
      <c r="F727" s="458" t="s">
        <v>393</v>
      </c>
      <c r="G727" s="449"/>
      <c r="H727" s="448"/>
      <c r="I727" s="448"/>
      <c r="J727" s="450"/>
    </row>
    <row r="728" spans="2:10" x14ac:dyDescent="0.2">
      <c r="B728" s="447"/>
      <c r="C728" s="448"/>
      <c r="D728" s="448" t="s">
        <v>346</v>
      </c>
      <c r="E728" s="448"/>
      <c r="F728" s="457">
        <v>7.4835563491860727E-2</v>
      </c>
      <c r="G728" s="449"/>
      <c r="H728" s="448"/>
      <c r="I728" s="448"/>
      <c r="J728" s="450"/>
    </row>
    <row r="729" spans="2:10" x14ac:dyDescent="0.2">
      <c r="B729" s="447"/>
      <c r="C729" s="448"/>
      <c r="D729" s="448" t="s">
        <v>347</v>
      </c>
      <c r="E729" s="448"/>
      <c r="F729" s="457">
        <v>5.6003615631443175E-3</v>
      </c>
      <c r="G729" s="449"/>
      <c r="H729" s="448"/>
      <c r="I729" s="448"/>
      <c r="J729" s="450"/>
    </row>
    <row r="730" spans="2:10" x14ac:dyDescent="0.2">
      <c r="B730" s="447"/>
      <c r="C730" s="448"/>
      <c r="D730" s="448" t="s">
        <v>348</v>
      </c>
      <c r="E730" s="448"/>
      <c r="F730" s="459">
        <v>-0.35925446332048222</v>
      </c>
      <c r="G730" s="449"/>
      <c r="H730" s="448"/>
      <c r="I730" s="448"/>
      <c r="J730" s="450"/>
    </row>
    <row r="731" spans="2:10" x14ac:dyDescent="0.2">
      <c r="B731" s="447"/>
      <c r="C731" s="448"/>
      <c r="D731" s="448" t="s">
        <v>349</v>
      </c>
      <c r="E731" s="448"/>
      <c r="F731" s="460">
        <v>3.0907282135319267</v>
      </c>
      <c r="G731" s="449"/>
      <c r="H731" s="448"/>
      <c r="I731" s="448"/>
      <c r="J731" s="450"/>
    </row>
    <row r="732" spans="2:10" x14ac:dyDescent="0.2">
      <c r="B732" s="447"/>
      <c r="C732" s="448"/>
      <c r="D732" s="448" t="s">
        <v>350</v>
      </c>
      <c r="E732" s="448"/>
      <c r="F732" s="459">
        <v>0.15370863522940983</v>
      </c>
      <c r="G732" s="449"/>
      <c r="H732" s="448"/>
      <c r="I732" s="448"/>
      <c r="J732" s="450"/>
    </row>
    <row r="733" spans="2:10" x14ac:dyDescent="0.2">
      <c r="B733" s="447"/>
      <c r="C733" s="448"/>
      <c r="D733" s="448" t="s">
        <v>351</v>
      </c>
      <c r="E733" s="448"/>
      <c r="F733" s="457">
        <v>5.4708143086170676E-2</v>
      </c>
      <c r="G733" s="449"/>
      <c r="H733" s="448"/>
      <c r="I733" s="448"/>
      <c r="J733" s="450"/>
    </row>
    <row r="734" spans="2:10" x14ac:dyDescent="0.2">
      <c r="B734" s="447"/>
      <c r="C734" s="448"/>
      <c r="D734" s="448" t="s">
        <v>352</v>
      </c>
      <c r="E734" s="448"/>
      <c r="F734" s="457">
        <v>0.74244020582563131</v>
      </c>
      <c r="G734" s="449"/>
      <c r="H734" s="448"/>
      <c r="I734" s="448"/>
      <c r="J734" s="450"/>
    </row>
    <row r="735" spans="2:10" x14ac:dyDescent="0.2">
      <c r="B735" s="447"/>
      <c r="C735" s="448"/>
      <c r="D735" s="448" t="s">
        <v>353</v>
      </c>
      <c r="E735" s="448"/>
      <c r="F735" s="457">
        <v>0.68773206273946064</v>
      </c>
      <c r="G735" s="449"/>
      <c r="H735" s="448"/>
      <c r="I735" s="448"/>
      <c r="J735" s="450"/>
    </row>
    <row r="736" spans="2:10" x14ac:dyDescent="0.2">
      <c r="B736" s="447"/>
      <c r="C736" s="448"/>
      <c r="D736" s="448" t="s">
        <v>354</v>
      </c>
      <c r="E736" s="448"/>
      <c r="F736" s="457">
        <v>7.4835563491860727E-5</v>
      </c>
      <c r="G736" s="449"/>
      <c r="H736" s="448"/>
      <c r="I736" s="448"/>
      <c r="J736" s="450"/>
    </row>
    <row r="737" spans="2:10" x14ac:dyDescent="0.2">
      <c r="B737" s="447"/>
      <c r="C737" s="448"/>
      <c r="D737" s="448"/>
      <c r="E737" s="448"/>
      <c r="F737" s="448"/>
      <c r="G737" s="449"/>
      <c r="H737" s="448"/>
      <c r="I737" s="448"/>
      <c r="J737" s="450"/>
    </row>
    <row r="738" spans="2:10" x14ac:dyDescent="0.2">
      <c r="B738" s="451" t="s">
        <v>436</v>
      </c>
      <c r="C738" s="452"/>
      <c r="D738" s="452"/>
      <c r="E738" s="452"/>
      <c r="F738" s="452"/>
      <c r="G738" s="453"/>
      <c r="H738" s="452"/>
      <c r="I738" s="452"/>
      <c r="J738" s="454"/>
    </row>
    <row r="739" spans="2:10" x14ac:dyDescent="0.2">
      <c r="B739" s="447"/>
      <c r="C739" s="448"/>
      <c r="D739" s="452" t="s">
        <v>168</v>
      </c>
      <c r="E739" s="448"/>
      <c r="F739" s="448"/>
      <c r="G739" s="449"/>
      <c r="H739" s="448"/>
      <c r="I739" s="448"/>
      <c r="J739" s="450"/>
    </row>
    <row r="740" spans="2:10" x14ac:dyDescent="0.2">
      <c r="B740" s="447"/>
      <c r="C740" s="448" t="s">
        <v>356</v>
      </c>
      <c r="D740" s="448"/>
      <c r="E740" s="448"/>
      <c r="F740" s="455" t="s">
        <v>340</v>
      </c>
      <c r="G740" s="449"/>
      <c r="H740" s="448"/>
      <c r="I740" s="448"/>
      <c r="J740" s="450"/>
    </row>
    <row r="741" spans="2:10" x14ac:dyDescent="0.2">
      <c r="B741" s="447"/>
      <c r="C741" s="448"/>
      <c r="D741" s="448" t="s">
        <v>357</v>
      </c>
      <c r="E741" s="448"/>
      <c r="F741" s="457">
        <v>5.4708143086171002E-2</v>
      </c>
      <c r="G741" s="449"/>
      <c r="H741" s="448"/>
      <c r="I741" s="448"/>
      <c r="J741" s="450"/>
    </row>
    <row r="742" spans="2:10" x14ac:dyDescent="0.2">
      <c r="B742" s="447"/>
      <c r="C742" s="448"/>
      <c r="D742" s="448" t="s">
        <v>358</v>
      </c>
      <c r="E742" s="448"/>
      <c r="F742" s="457">
        <v>0.38802728096052702</v>
      </c>
      <c r="G742" s="449"/>
      <c r="H742" s="448"/>
      <c r="I742" s="448"/>
      <c r="J742" s="450"/>
    </row>
    <row r="743" spans="2:10" x14ac:dyDescent="0.2">
      <c r="B743" s="447"/>
      <c r="C743" s="448"/>
      <c r="D743" s="448" t="s">
        <v>359</v>
      </c>
      <c r="E743" s="448"/>
      <c r="F743" s="457">
        <v>0.42480413146065998</v>
      </c>
      <c r="G743" s="449"/>
      <c r="H743" s="448"/>
      <c r="I743" s="448"/>
      <c r="J743" s="450"/>
    </row>
    <row r="744" spans="2:10" x14ac:dyDescent="0.2">
      <c r="B744" s="447"/>
      <c r="C744" s="448"/>
      <c r="D744" s="448" t="s">
        <v>360</v>
      </c>
      <c r="E744" s="448"/>
      <c r="F744" s="457">
        <v>0.45035103498615697</v>
      </c>
      <c r="G744" s="449"/>
      <c r="H744" s="448"/>
      <c r="I744" s="448"/>
      <c r="J744" s="450"/>
    </row>
    <row r="745" spans="2:10" x14ac:dyDescent="0.2">
      <c r="B745" s="447"/>
      <c r="C745" s="448"/>
      <c r="D745" s="448" t="s">
        <v>361</v>
      </c>
      <c r="E745" s="448"/>
      <c r="F745" s="457">
        <v>0.47179099553362402</v>
      </c>
      <c r="G745" s="449"/>
      <c r="H745" s="448"/>
      <c r="I745" s="448"/>
      <c r="J745" s="450"/>
    </row>
    <row r="746" spans="2:10" x14ac:dyDescent="0.2">
      <c r="B746" s="447"/>
      <c r="C746" s="448"/>
      <c r="D746" s="448" t="s">
        <v>362</v>
      </c>
      <c r="E746" s="448"/>
      <c r="F746" s="457">
        <v>0.49135472456151003</v>
      </c>
      <c r="G746" s="449"/>
      <c r="H746" s="448"/>
      <c r="I746" s="448"/>
      <c r="J746" s="450"/>
    </row>
    <row r="747" spans="2:10" x14ac:dyDescent="0.2">
      <c r="B747" s="447"/>
      <c r="C747" s="448"/>
      <c r="D747" s="448" t="s">
        <v>363</v>
      </c>
      <c r="E747" s="448"/>
      <c r="F747" s="457">
        <v>0.51036683389163295</v>
      </c>
      <c r="G747" s="449"/>
      <c r="H747" s="448"/>
      <c r="I747" s="448"/>
      <c r="J747" s="450"/>
    </row>
    <row r="748" spans="2:10" x14ac:dyDescent="0.2">
      <c r="B748" s="447"/>
      <c r="C748" s="448"/>
      <c r="D748" s="448" t="s">
        <v>364</v>
      </c>
      <c r="E748" s="448"/>
      <c r="F748" s="457">
        <v>0.53002419733304196</v>
      </c>
      <c r="G748" s="449"/>
      <c r="H748" s="448"/>
      <c r="I748" s="448"/>
      <c r="J748" s="450"/>
    </row>
    <row r="749" spans="2:10" x14ac:dyDescent="0.2">
      <c r="B749" s="447"/>
      <c r="C749" s="448"/>
      <c r="D749" s="448" t="s">
        <v>365</v>
      </c>
      <c r="E749" s="448"/>
      <c r="F749" s="457">
        <v>0.55183393278970505</v>
      </c>
      <c r="G749" s="449"/>
      <c r="H749" s="448"/>
      <c r="I749" s="448"/>
      <c r="J749" s="450"/>
    </row>
    <row r="750" spans="2:10" x14ac:dyDescent="0.2">
      <c r="B750" s="447"/>
      <c r="C750" s="448"/>
      <c r="D750" s="448" t="s">
        <v>366</v>
      </c>
      <c r="E750" s="448"/>
      <c r="F750" s="457">
        <v>0.58002049141418799</v>
      </c>
      <c r="G750" s="449"/>
      <c r="H750" s="448"/>
      <c r="I750" s="448"/>
      <c r="J750" s="450"/>
    </row>
    <row r="751" spans="2:10" x14ac:dyDescent="0.2">
      <c r="B751" s="447"/>
      <c r="C751" s="448"/>
      <c r="D751" s="448" t="s">
        <v>367</v>
      </c>
      <c r="E751" s="448"/>
      <c r="F751" s="457">
        <v>0.74244020582563097</v>
      </c>
      <c r="G751" s="449"/>
      <c r="H751" s="448"/>
      <c r="I751" s="448"/>
      <c r="J751" s="450"/>
    </row>
    <row r="752" spans="2:10" x14ac:dyDescent="0.2">
      <c r="B752" s="447"/>
      <c r="C752" s="448"/>
      <c r="D752" s="448"/>
      <c r="E752" s="448"/>
      <c r="F752" s="448"/>
      <c r="G752" s="449"/>
      <c r="H752" s="448"/>
      <c r="I752" s="448"/>
      <c r="J752" s="450"/>
    </row>
    <row r="753" spans="2:10" x14ac:dyDescent="0.2">
      <c r="B753" s="451" t="s">
        <v>437</v>
      </c>
      <c r="C753" s="452"/>
      <c r="D753" s="452"/>
      <c r="E753" s="452"/>
      <c r="F753" s="452"/>
      <c r="G753" s="453"/>
      <c r="H753" s="452"/>
      <c r="I753" s="452"/>
      <c r="J753" s="454"/>
    </row>
    <row r="754" spans="2:10" x14ac:dyDescent="0.2">
      <c r="B754" s="447"/>
      <c r="C754" s="448"/>
      <c r="D754" s="452" t="s">
        <v>839</v>
      </c>
      <c r="E754" s="448"/>
      <c r="F754" s="448"/>
      <c r="G754" s="449"/>
      <c r="H754" s="448"/>
      <c r="I754" s="448"/>
      <c r="J754" s="450"/>
    </row>
    <row r="755" spans="2:10" x14ac:dyDescent="0.2">
      <c r="B755" s="447"/>
      <c r="C755" s="448" t="s">
        <v>335</v>
      </c>
      <c r="D755" s="448"/>
      <c r="E755" s="448"/>
      <c r="F755" s="448"/>
      <c r="G755" s="449"/>
      <c r="H755" s="448"/>
      <c r="I755" s="448"/>
      <c r="J755" s="450"/>
    </row>
    <row r="756" spans="2:10" x14ac:dyDescent="0.2">
      <c r="B756" s="447"/>
      <c r="C756" s="448"/>
      <c r="D756" s="448" t="s">
        <v>815</v>
      </c>
      <c r="E756" s="448"/>
      <c r="F756" s="448"/>
      <c r="G756" s="449"/>
      <c r="H756" s="448"/>
      <c r="I756" s="448"/>
      <c r="J756" s="450"/>
    </row>
    <row r="757" spans="2:10" x14ac:dyDescent="0.2">
      <c r="B757" s="447"/>
      <c r="C757" s="448"/>
      <c r="D757" s="448" t="s">
        <v>435</v>
      </c>
      <c r="E757" s="448"/>
      <c r="F757" s="448"/>
      <c r="G757" s="449"/>
      <c r="H757" s="448"/>
      <c r="I757" s="448"/>
      <c r="J757" s="450"/>
    </row>
    <row r="758" spans="2:10" x14ac:dyDescent="0.2">
      <c r="B758" s="447"/>
      <c r="C758" s="448"/>
      <c r="D758" s="448" t="s">
        <v>372</v>
      </c>
      <c r="E758" s="448"/>
      <c r="F758" s="448"/>
      <c r="G758" s="449"/>
      <c r="H758" s="448"/>
      <c r="I758" s="448"/>
      <c r="J758" s="450"/>
    </row>
    <row r="759" spans="2:10" x14ac:dyDescent="0.2">
      <c r="B759" s="447"/>
      <c r="C759" s="448"/>
      <c r="D759" s="448"/>
      <c r="E759" s="448"/>
      <c r="F759" s="448"/>
      <c r="G759" s="449"/>
      <c r="H759" s="448"/>
      <c r="I759" s="448"/>
      <c r="J759" s="450"/>
    </row>
    <row r="760" spans="2:10" x14ac:dyDescent="0.2">
      <c r="B760" s="447"/>
      <c r="C760" s="448"/>
      <c r="D760" s="448"/>
      <c r="E760" s="448"/>
      <c r="F760" s="448"/>
      <c r="G760" s="449"/>
      <c r="H760" s="448"/>
      <c r="I760" s="448"/>
      <c r="J760" s="450"/>
    </row>
    <row r="761" spans="2:10" x14ac:dyDescent="0.2">
      <c r="B761" s="447"/>
      <c r="C761" s="448"/>
      <c r="D761" s="448"/>
      <c r="E761" s="448"/>
      <c r="F761" s="448"/>
      <c r="G761" s="449"/>
      <c r="H761" s="448"/>
      <c r="I761" s="448"/>
      <c r="J761" s="450"/>
    </row>
    <row r="762" spans="2:10" x14ac:dyDescent="0.2">
      <c r="B762" s="447"/>
      <c r="C762" s="448"/>
      <c r="D762" s="448"/>
      <c r="E762" s="448"/>
      <c r="F762" s="448"/>
      <c r="G762" s="449"/>
      <c r="H762" s="448"/>
      <c r="I762" s="448"/>
      <c r="J762" s="450"/>
    </row>
    <row r="763" spans="2:10" x14ac:dyDescent="0.2">
      <c r="B763" s="447"/>
      <c r="C763" s="448"/>
      <c r="D763" s="448"/>
      <c r="E763" s="448"/>
      <c r="F763" s="448"/>
      <c r="G763" s="449"/>
      <c r="H763" s="448"/>
      <c r="I763" s="448"/>
      <c r="J763" s="450"/>
    </row>
    <row r="764" spans="2:10" x14ac:dyDescent="0.2">
      <c r="B764" s="447"/>
      <c r="C764" s="448"/>
      <c r="D764" s="448"/>
      <c r="E764" s="448"/>
      <c r="F764" s="448"/>
      <c r="G764" s="449"/>
      <c r="H764" s="448"/>
      <c r="I764" s="448"/>
      <c r="J764" s="450"/>
    </row>
    <row r="765" spans="2:10" x14ac:dyDescent="0.2">
      <c r="B765" s="447"/>
      <c r="C765" s="448"/>
      <c r="D765" s="448"/>
      <c r="E765" s="448"/>
      <c r="F765" s="448"/>
      <c r="G765" s="449"/>
      <c r="H765" s="448"/>
      <c r="I765" s="448"/>
      <c r="J765" s="450"/>
    </row>
    <row r="766" spans="2:10" x14ac:dyDescent="0.2">
      <c r="B766" s="447"/>
      <c r="C766" s="448"/>
      <c r="D766" s="448"/>
      <c r="E766" s="448"/>
      <c r="F766" s="448"/>
      <c r="G766" s="449"/>
      <c r="H766" s="448"/>
      <c r="I766" s="448"/>
      <c r="J766" s="450"/>
    </row>
    <row r="767" spans="2:10" x14ac:dyDescent="0.2">
      <c r="B767" s="447"/>
      <c r="C767" s="448"/>
      <c r="D767" s="448"/>
      <c r="E767" s="448"/>
      <c r="F767" s="448"/>
      <c r="G767" s="449"/>
      <c r="H767" s="448"/>
      <c r="I767" s="448"/>
      <c r="J767" s="450"/>
    </row>
    <row r="768" spans="2:10" x14ac:dyDescent="0.2">
      <c r="B768" s="447"/>
      <c r="C768" s="448"/>
      <c r="D768" s="448"/>
      <c r="E768" s="448"/>
      <c r="F768" s="448"/>
      <c r="G768" s="449"/>
      <c r="H768" s="448"/>
      <c r="I768" s="448"/>
      <c r="J768" s="450"/>
    </row>
    <row r="769" spans="2:10" x14ac:dyDescent="0.2">
      <c r="B769" s="447"/>
      <c r="C769" s="448"/>
      <c r="D769" s="448"/>
      <c r="E769" s="448"/>
      <c r="F769" s="448"/>
      <c r="G769" s="449"/>
      <c r="H769" s="448"/>
      <c r="I769" s="448"/>
      <c r="J769" s="450"/>
    </row>
    <row r="770" spans="2:10" x14ac:dyDescent="0.2">
      <c r="B770" s="447"/>
      <c r="C770" s="448"/>
      <c r="D770" s="448"/>
      <c r="E770" s="448"/>
      <c r="F770" s="448"/>
      <c r="G770" s="449"/>
      <c r="H770" s="448"/>
      <c r="I770" s="448"/>
      <c r="J770" s="450"/>
    </row>
    <row r="771" spans="2:10" x14ac:dyDescent="0.2">
      <c r="B771" s="447"/>
      <c r="C771" s="448"/>
      <c r="D771" s="448"/>
      <c r="E771" s="448"/>
      <c r="F771" s="448"/>
      <c r="G771" s="449"/>
      <c r="H771" s="448"/>
      <c r="I771" s="448"/>
      <c r="J771" s="450"/>
    </row>
    <row r="772" spans="2:10" x14ac:dyDescent="0.2">
      <c r="B772" s="447"/>
      <c r="C772" s="448"/>
      <c r="D772" s="448"/>
      <c r="E772" s="448"/>
      <c r="F772" s="448"/>
      <c r="G772" s="449"/>
      <c r="H772" s="448"/>
      <c r="I772" s="448"/>
      <c r="J772" s="450"/>
    </row>
    <row r="773" spans="2:10" x14ac:dyDescent="0.2">
      <c r="B773" s="447"/>
      <c r="C773" s="448"/>
      <c r="D773" s="448"/>
      <c r="E773" s="448"/>
      <c r="F773" s="448"/>
      <c r="G773" s="449"/>
      <c r="H773" s="448"/>
      <c r="I773" s="448"/>
      <c r="J773" s="450"/>
    </row>
    <row r="774" spans="2:10" x14ac:dyDescent="0.2">
      <c r="B774" s="447"/>
      <c r="C774" s="448" t="s">
        <v>339</v>
      </c>
      <c r="D774" s="448"/>
      <c r="E774" s="448"/>
      <c r="F774" s="455" t="s">
        <v>340</v>
      </c>
      <c r="G774" s="449"/>
      <c r="H774" s="448"/>
      <c r="I774" s="448"/>
      <c r="J774" s="450"/>
    </row>
    <row r="775" spans="2:10" x14ac:dyDescent="0.2">
      <c r="B775" s="447"/>
      <c r="C775" s="448"/>
      <c r="D775" s="448" t="s">
        <v>341</v>
      </c>
      <c r="E775" s="448"/>
      <c r="F775" s="456">
        <v>1000000</v>
      </c>
      <c r="G775" s="449"/>
      <c r="H775" s="448"/>
      <c r="I775" s="448"/>
      <c r="J775" s="450"/>
    </row>
    <row r="776" spans="2:10" x14ac:dyDescent="0.2">
      <c r="B776" s="447"/>
      <c r="C776" s="448"/>
      <c r="D776" s="448" t="s">
        <v>342</v>
      </c>
      <c r="E776" s="448"/>
      <c r="F776" s="457">
        <v>0.66804157795694807</v>
      </c>
      <c r="G776" s="449"/>
      <c r="H776" s="448"/>
      <c r="I776" s="448"/>
      <c r="J776" s="450"/>
    </row>
    <row r="777" spans="2:10" x14ac:dyDescent="0.2">
      <c r="B777" s="447"/>
      <c r="C777" s="448"/>
      <c r="D777" s="448" t="s">
        <v>343</v>
      </c>
      <c r="E777" s="448"/>
      <c r="F777" s="457">
        <v>0.63995175475965305</v>
      </c>
      <c r="G777" s="449"/>
      <c r="H777" s="448"/>
      <c r="I777" s="448"/>
      <c r="J777" s="450"/>
    </row>
    <row r="778" spans="2:10" x14ac:dyDescent="0.2">
      <c r="B778" s="447"/>
      <c r="C778" s="448"/>
      <c r="D778" s="448" t="s">
        <v>344</v>
      </c>
      <c r="E778" s="448"/>
      <c r="F778" s="457">
        <v>0.64431235149142707</v>
      </c>
      <c r="G778" s="449"/>
      <c r="H778" s="448"/>
      <c r="I778" s="448"/>
      <c r="J778" s="450"/>
    </row>
    <row r="779" spans="2:10" x14ac:dyDescent="0.2">
      <c r="B779" s="447"/>
      <c r="C779" s="448"/>
      <c r="D779" s="448" t="s">
        <v>345</v>
      </c>
      <c r="E779" s="448"/>
      <c r="F779" s="458" t="s">
        <v>393</v>
      </c>
      <c r="G779" s="449"/>
      <c r="H779" s="448"/>
      <c r="I779" s="448"/>
      <c r="J779" s="450"/>
    </row>
    <row r="780" spans="2:10" x14ac:dyDescent="0.2">
      <c r="B780" s="447"/>
      <c r="C780" s="448"/>
      <c r="D780" s="448" t="s">
        <v>346</v>
      </c>
      <c r="E780" s="448"/>
      <c r="F780" s="457">
        <v>6.7299360937163322E-2</v>
      </c>
      <c r="G780" s="449"/>
      <c r="H780" s="448"/>
      <c r="I780" s="448"/>
      <c r="J780" s="450"/>
    </row>
    <row r="781" spans="2:10" x14ac:dyDescent="0.2">
      <c r="B781" s="447"/>
      <c r="C781" s="448"/>
      <c r="D781" s="448" t="s">
        <v>347</v>
      </c>
      <c r="E781" s="448"/>
      <c r="F781" s="457">
        <v>4.5292039825505842E-3</v>
      </c>
      <c r="G781" s="449"/>
      <c r="H781" s="448"/>
      <c r="I781" s="448"/>
      <c r="J781" s="450"/>
    </row>
    <row r="782" spans="2:10" x14ac:dyDescent="0.2">
      <c r="B782" s="447"/>
      <c r="C782" s="448"/>
      <c r="D782" s="448" t="s">
        <v>348</v>
      </c>
      <c r="E782" s="448"/>
      <c r="F782" s="459">
        <v>-0.40276195026579947</v>
      </c>
      <c r="G782" s="449"/>
      <c r="H782" s="448"/>
      <c r="I782" s="448"/>
      <c r="J782" s="450"/>
    </row>
    <row r="783" spans="2:10" x14ac:dyDescent="0.2">
      <c r="B783" s="447"/>
      <c r="C783" s="448"/>
      <c r="D783" s="448" t="s">
        <v>349</v>
      </c>
      <c r="E783" s="448"/>
      <c r="F783" s="460">
        <v>3.0303938900621081</v>
      </c>
      <c r="G783" s="449"/>
      <c r="H783" s="448"/>
      <c r="I783" s="448"/>
      <c r="J783" s="450"/>
    </row>
    <row r="784" spans="2:10" x14ac:dyDescent="0.2">
      <c r="B784" s="447"/>
      <c r="C784" s="448"/>
      <c r="D784" s="448" t="s">
        <v>350</v>
      </c>
      <c r="E784" s="448"/>
      <c r="F784" s="459">
        <v>0.10516317900001536</v>
      </c>
      <c r="G784" s="449"/>
      <c r="H784" s="448"/>
      <c r="I784" s="448"/>
      <c r="J784" s="450"/>
    </row>
    <row r="785" spans="2:10" x14ac:dyDescent="0.2">
      <c r="B785" s="447"/>
      <c r="C785" s="448"/>
      <c r="D785" s="448" t="s">
        <v>351</v>
      </c>
      <c r="E785" s="448"/>
      <c r="F785" s="457">
        <v>0.22919046780628499</v>
      </c>
      <c r="G785" s="449"/>
      <c r="H785" s="448"/>
      <c r="I785" s="448"/>
      <c r="J785" s="450"/>
    </row>
    <row r="786" spans="2:10" x14ac:dyDescent="0.2">
      <c r="B786" s="447"/>
      <c r="C786" s="448"/>
      <c r="D786" s="448" t="s">
        <v>352</v>
      </c>
      <c r="E786" s="448"/>
      <c r="F786" s="457">
        <v>0.86536236295979729</v>
      </c>
      <c r="G786" s="449"/>
      <c r="H786" s="448"/>
      <c r="I786" s="448"/>
      <c r="J786" s="450"/>
    </row>
    <row r="787" spans="2:10" x14ac:dyDescent="0.2">
      <c r="B787" s="447"/>
      <c r="C787" s="448"/>
      <c r="D787" s="448" t="s">
        <v>353</v>
      </c>
      <c r="E787" s="448"/>
      <c r="F787" s="457">
        <v>0.63617189515351225</v>
      </c>
      <c r="G787" s="449"/>
      <c r="H787" s="448"/>
      <c r="I787" s="448"/>
      <c r="J787" s="450"/>
    </row>
    <row r="788" spans="2:10" x14ac:dyDescent="0.2">
      <c r="B788" s="447"/>
      <c r="C788" s="448"/>
      <c r="D788" s="448" t="s">
        <v>354</v>
      </c>
      <c r="E788" s="448"/>
      <c r="F788" s="457">
        <v>6.729936093716333E-5</v>
      </c>
      <c r="G788" s="449"/>
      <c r="H788" s="448"/>
      <c r="I788" s="448"/>
      <c r="J788" s="450"/>
    </row>
    <row r="789" spans="2:10" x14ac:dyDescent="0.2">
      <c r="B789" s="447"/>
      <c r="C789" s="448"/>
      <c r="D789" s="448"/>
      <c r="E789" s="448"/>
      <c r="F789" s="448"/>
      <c r="G789" s="449"/>
      <c r="H789" s="448"/>
      <c r="I789" s="448"/>
      <c r="J789" s="450"/>
    </row>
    <row r="790" spans="2:10" x14ac:dyDescent="0.2">
      <c r="B790" s="451" t="s">
        <v>440</v>
      </c>
      <c r="C790" s="452"/>
      <c r="D790" s="452"/>
      <c r="E790" s="452"/>
      <c r="F790" s="452"/>
      <c r="G790" s="453"/>
      <c r="H790" s="452"/>
      <c r="I790" s="452"/>
      <c r="J790" s="454"/>
    </row>
    <row r="791" spans="2:10" x14ac:dyDescent="0.2">
      <c r="B791" s="447"/>
      <c r="C791" s="448"/>
      <c r="D791" s="452" t="s">
        <v>839</v>
      </c>
      <c r="E791" s="448"/>
      <c r="F791" s="448"/>
      <c r="G791" s="449"/>
      <c r="H791" s="448"/>
      <c r="I791" s="448"/>
      <c r="J791" s="450"/>
    </row>
    <row r="792" spans="2:10" x14ac:dyDescent="0.2">
      <c r="B792" s="447"/>
      <c r="C792" s="448" t="s">
        <v>356</v>
      </c>
      <c r="D792" s="448"/>
      <c r="E792" s="448"/>
      <c r="F792" s="455" t="s">
        <v>340</v>
      </c>
      <c r="G792" s="449"/>
      <c r="H792" s="448"/>
      <c r="I792" s="448"/>
      <c r="J792" s="450"/>
    </row>
    <row r="793" spans="2:10" x14ac:dyDescent="0.2">
      <c r="B793" s="447"/>
      <c r="C793" s="448"/>
      <c r="D793" s="448" t="s">
        <v>357</v>
      </c>
      <c r="E793" s="448"/>
      <c r="F793" s="457">
        <v>0.22919046780628499</v>
      </c>
      <c r="G793" s="449"/>
      <c r="H793" s="448"/>
      <c r="I793" s="448"/>
      <c r="J793" s="450"/>
    </row>
    <row r="794" spans="2:10" x14ac:dyDescent="0.2">
      <c r="B794" s="447"/>
      <c r="C794" s="448"/>
      <c r="D794" s="448" t="s">
        <v>358</v>
      </c>
      <c r="E794" s="448"/>
      <c r="F794" s="457">
        <v>0.55040561765389495</v>
      </c>
      <c r="G794" s="449"/>
      <c r="H794" s="448"/>
      <c r="I794" s="448"/>
      <c r="J794" s="450"/>
    </row>
    <row r="795" spans="2:10" x14ac:dyDescent="0.2">
      <c r="B795" s="447"/>
      <c r="C795" s="448"/>
      <c r="D795" s="448" t="s">
        <v>359</v>
      </c>
      <c r="E795" s="448"/>
      <c r="F795" s="457">
        <v>0.58364957287421804</v>
      </c>
      <c r="G795" s="449"/>
      <c r="H795" s="448"/>
      <c r="I795" s="448"/>
      <c r="J795" s="450"/>
    </row>
    <row r="796" spans="2:10" x14ac:dyDescent="0.2">
      <c r="B796" s="447"/>
      <c r="C796" s="448"/>
      <c r="D796" s="448" t="s">
        <v>360</v>
      </c>
      <c r="E796" s="448"/>
      <c r="F796" s="457">
        <v>0.60685630256089795</v>
      </c>
      <c r="G796" s="449"/>
      <c r="H796" s="448"/>
      <c r="I796" s="448"/>
      <c r="J796" s="450"/>
    </row>
    <row r="797" spans="2:10" x14ac:dyDescent="0.2">
      <c r="B797" s="447"/>
      <c r="C797" s="448"/>
      <c r="D797" s="448" t="s">
        <v>361</v>
      </c>
      <c r="E797" s="448"/>
      <c r="F797" s="457">
        <v>0.62632446055420599</v>
      </c>
      <c r="G797" s="449"/>
      <c r="H797" s="448"/>
      <c r="I797" s="448"/>
      <c r="J797" s="450"/>
    </row>
    <row r="798" spans="2:10" x14ac:dyDescent="0.2">
      <c r="B798" s="447"/>
      <c r="C798" s="448"/>
      <c r="D798" s="448" t="s">
        <v>362</v>
      </c>
      <c r="E798" s="448"/>
      <c r="F798" s="457">
        <v>0.64431233746273497</v>
      </c>
      <c r="G798" s="449"/>
      <c r="H798" s="448"/>
      <c r="I798" s="448"/>
      <c r="J798" s="450"/>
    </row>
    <row r="799" spans="2:10" x14ac:dyDescent="0.2">
      <c r="B799" s="447"/>
      <c r="C799" s="448"/>
      <c r="D799" s="448" t="s">
        <v>363</v>
      </c>
      <c r="E799" s="448"/>
      <c r="F799" s="457">
        <v>0.66197793834438401</v>
      </c>
      <c r="G799" s="449"/>
      <c r="H799" s="448"/>
      <c r="I799" s="448"/>
      <c r="J799" s="450"/>
    </row>
    <row r="800" spans="2:10" x14ac:dyDescent="0.2">
      <c r="B800" s="447"/>
      <c r="C800" s="448"/>
      <c r="D800" s="448" t="s">
        <v>364</v>
      </c>
      <c r="E800" s="448"/>
      <c r="F800" s="457">
        <v>0.68018573089216605</v>
      </c>
      <c r="G800" s="449"/>
      <c r="H800" s="448"/>
      <c r="I800" s="448"/>
      <c r="J800" s="450"/>
    </row>
    <row r="801" spans="2:10" x14ac:dyDescent="0.2">
      <c r="B801" s="447"/>
      <c r="C801" s="448"/>
      <c r="D801" s="448" t="s">
        <v>365</v>
      </c>
      <c r="E801" s="448"/>
      <c r="F801" s="457">
        <v>0.69982351622205496</v>
      </c>
      <c r="G801" s="449"/>
      <c r="H801" s="448"/>
      <c r="I801" s="448"/>
      <c r="J801" s="450"/>
    </row>
    <row r="802" spans="2:10" x14ac:dyDescent="0.2">
      <c r="B802" s="447"/>
      <c r="C802" s="448"/>
      <c r="D802" s="448" t="s">
        <v>366</v>
      </c>
      <c r="E802" s="448"/>
      <c r="F802" s="457">
        <v>0.72362711786850598</v>
      </c>
      <c r="G802" s="449"/>
      <c r="H802" s="448"/>
      <c r="I802" s="448"/>
      <c r="J802" s="450"/>
    </row>
    <row r="803" spans="2:10" x14ac:dyDescent="0.2">
      <c r="B803" s="447"/>
      <c r="C803" s="448"/>
      <c r="D803" s="448" t="s">
        <v>367</v>
      </c>
      <c r="E803" s="448"/>
      <c r="F803" s="457">
        <v>0.86536236295979696</v>
      </c>
      <c r="G803" s="449"/>
      <c r="H803" s="448"/>
      <c r="I803" s="448"/>
      <c r="J803" s="450"/>
    </row>
    <row r="804" spans="2:10" x14ac:dyDescent="0.2">
      <c r="B804" s="447"/>
      <c r="C804" s="448"/>
      <c r="D804" s="448"/>
      <c r="E804" s="448"/>
      <c r="F804" s="448"/>
      <c r="G804" s="449"/>
      <c r="H804" s="448"/>
      <c r="I804" s="448"/>
      <c r="J804" s="450"/>
    </row>
    <row r="805" spans="2:10" x14ac:dyDescent="0.2">
      <c r="B805" s="451" t="s">
        <v>441</v>
      </c>
      <c r="C805" s="452"/>
      <c r="D805" s="452"/>
      <c r="E805" s="452"/>
      <c r="F805" s="452"/>
      <c r="G805" s="453"/>
      <c r="H805" s="452"/>
      <c r="I805" s="452"/>
      <c r="J805" s="454"/>
    </row>
    <row r="806" spans="2:10" x14ac:dyDescent="0.2">
      <c r="B806" s="447"/>
      <c r="C806" s="448"/>
      <c r="D806" s="452" t="s">
        <v>840</v>
      </c>
      <c r="E806" s="448"/>
      <c r="F806" s="448"/>
      <c r="G806" s="449"/>
      <c r="H806" s="448"/>
      <c r="I806" s="448"/>
      <c r="J806" s="450"/>
    </row>
    <row r="807" spans="2:10" x14ac:dyDescent="0.2">
      <c r="B807" s="447"/>
      <c r="C807" s="448" t="s">
        <v>335</v>
      </c>
      <c r="D807" s="448"/>
      <c r="E807" s="448"/>
      <c r="F807" s="448"/>
      <c r="G807" s="449"/>
      <c r="H807" s="448"/>
      <c r="I807" s="448"/>
      <c r="J807" s="450"/>
    </row>
    <row r="808" spans="2:10" x14ac:dyDescent="0.2">
      <c r="B808" s="447"/>
      <c r="C808" s="448"/>
      <c r="D808" s="448" t="s">
        <v>814</v>
      </c>
      <c r="E808" s="448"/>
      <c r="F808" s="448"/>
      <c r="G808" s="449"/>
      <c r="H808" s="448"/>
      <c r="I808" s="448"/>
      <c r="J808" s="450"/>
    </row>
    <row r="809" spans="2:10" x14ac:dyDescent="0.2">
      <c r="B809" s="447"/>
      <c r="C809" s="448"/>
      <c r="D809" s="448" t="s">
        <v>435</v>
      </c>
      <c r="E809" s="448"/>
      <c r="F809" s="448"/>
      <c r="G809" s="449"/>
      <c r="H809" s="448"/>
      <c r="I809" s="448"/>
      <c r="J809" s="450"/>
    </row>
    <row r="810" spans="2:10" x14ac:dyDescent="0.2">
      <c r="B810" s="447"/>
      <c r="C810" s="448"/>
      <c r="D810" s="448" t="s">
        <v>372</v>
      </c>
      <c r="E810" s="448"/>
      <c r="F810" s="448"/>
      <c r="G810" s="449"/>
      <c r="H810" s="448"/>
      <c r="I810" s="448"/>
      <c r="J810" s="450"/>
    </row>
    <row r="811" spans="2:10" x14ac:dyDescent="0.2">
      <c r="B811" s="447"/>
      <c r="C811" s="448"/>
      <c r="D811" s="448"/>
      <c r="E811" s="448"/>
      <c r="F811" s="448"/>
      <c r="G811" s="449"/>
      <c r="H811" s="448"/>
      <c r="I811" s="448"/>
      <c r="J811" s="450"/>
    </row>
    <row r="812" spans="2:10" x14ac:dyDescent="0.2">
      <c r="B812" s="447"/>
      <c r="C812" s="448"/>
      <c r="D812" s="448"/>
      <c r="E812" s="448"/>
      <c r="F812" s="448"/>
      <c r="G812" s="449"/>
      <c r="H812" s="448"/>
      <c r="I812" s="448"/>
      <c r="J812" s="450"/>
    </row>
    <row r="813" spans="2:10" x14ac:dyDescent="0.2">
      <c r="B813" s="447"/>
      <c r="C813" s="448"/>
      <c r="D813" s="448"/>
      <c r="E813" s="448"/>
      <c r="F813" s="448"/>
      <c r="G813" s="449"/>
      <c r="H813" s="448"/>
      <c r="I813" s="448"/>
      <c r="J813" s="450"/>
    </row>
    <row r="814" spans="2:10" x14ac:dyDescent="0.2">
      <c r="B814" s="447"/>
      <c r="C814" s="448"/>
      <c r="D814" s="448"/>
      <c r="E814" s="448"/>
      <c r="F814" s="448"/>
      <c r="G814" s="449"/>
      <c r="H814" s="448"/>
      <c r="I814" s="448"/>
      <c r="J814" s="450"/>
    </row>
    <row r="815" spans="2:10" x14ac:dyDescent="0.2">
      <c r="B815" s="447"/>
      <c r="C815" s="448"/>
      <c r="D815" s="448"/>
      <c r="E815" s="448"/>
      <c r="F815" s="448"/>
      <c r="G815" s="449"/>
      <c r="H815" s="448"/>
      <c r="I815" s="448"/>
      <c r="J815" s="450"/>
    </row>
    <row r="816" spans="2:10" x14ac:dyDescent="0.2">
      <c r="B816" s="447"/>
      <c r="C816" s="448"/>
      <c r="D816" s="448"/>
      <c r="E816" s="448"/>
      <c r="F816" s="448"/>
      <c r="G816" s="449"/>
      <c r="H816" s="448"/>
      <c r="I816" s="448"/>
      <c r="J816" s="450"/>
    </row>
    <row r="817" spans="2:10" x14ac:dyDescent="0.2">
      <c r="B817" s="447"/>
      <c r="C817" s="448"/>
      <c r="D817" s="448"/>
      <c r="E817" s="448"/>
      <c r="F817" s="448"/>
      <c r="G817" s="449"/>
      <c r="H817" s="448"/>
      <c r="I817" s="448"/>
      <c r="J817" s="450"/>
    </row>
    <row r="818" spans="2:10" x14ac:dyDescent="0.2">
      <c r="B818" s="447"/>
      <c r="C818" s="448"/>
      <c r="D818" s="448"/>
      <c r="E818" s="448"/>
      <c r="F818" s="448"/>
      <c r="G818" s="449"/>
      <c r="H818" s="448"/>
      <c r="I818" s="448"/>
      <c r="J818" s="450"/>
    </row>
    <row r="819" spans="2:10" x14ac:dyDescent="0.2">
      <c r="B819" s="447"/>
      <c r="C819" s="448"/>
      <c r="D819" s="448"/>
      <c r="E819" s="448"/>
      <c r="F819" s="448"/>
      <c r="G819" s="449"/>
      <c r="H819" s="448"/>
      <c r="I819" s="448"/>
      <c r="J819" s="450"/>
    </row>
    <row r="820" spans="2:10" x14ac:dyDescent="0.2">
      <c r="B820" s="447"/>
      <c r="C820" s="448"/>
      <c r="D820" s="448"/>
      <c r="E820" s="448"/>
      <c r="F820" s="448"/>
      <c r="G820" s="449"/>
      <c r="H820" s="448"/>
      <c r="I820" s="448"/>
      <c r="J820" s="450"/>
    </row>
    <row r="821" spans="2:10" x14ac:dyDescent="0.2">
      <c r="B821" s="447"/>
      <c r="C821" s="448"/>
      <c r="D821" s="448"/>
      <c r="E821" s="448"/>
      <c r="F821" s="448"/>
      <c r="G821" s="449"/>
      <c r="H821" s="448"/>
      <c r="I821" s="448"/>
      <c r="J821" s="450"/>
    </row>
    <row r="822" spans="2:10" x14ac:dyDescent="0.2">
      <c r="B822" s="447"/>
      <c r="C822" s="448"/>
      <c r="D822" s="448"/>
      <c r="E822" s="448"/>
      <c r="F822" s="448"/>
      <c r="G822" s="449"/>
      <c r="H822" s="448"/>
      <c r="I822" s="448"/>
      <c r="J822" s="450"/>
    </row>
    <row r="823" spans="2:10" x14ac:dyDescent="0.2">
      <c r="B823" s="447"/>
      <c r="C823" s="448"/>
      <c r="D823" s="448"/>
      <c r="E823" s="448"/>
      <c r="F823" s="448"/>
      <c r="G823" s="449"/>
      <c r="H823" s="448"/>
      <c r="I823" s="448"/>
      <c r="J823" s="450"/>
    </row>
    <row r="824" spans="2:10" x14ac:dyDescent="0.2">
      <c r="B824" s="447"/>
      <c r="C824" s="448"/>
      <c r="D824" s="448"/>
      <c r="E824" s="448"/>
      <c r="F824" s="448"/>
      <c r="G824" s="449"/>
      <c r="H824" s="448"/>
      <c r="I824" s="448"/>
      <c r="J824" s="450"/>
    </row>
    <row r="825" spans="2:10" x14ac:dyDescent="0.2">
      <c r="B825" s="447"/>
      <c r="C825" s="448"/>
      <c r="D825" s="448"/>
      <c r="E825" s="448"/>
      <c r="F825" s="448"/>
      <c r="G825" s="449"/>
      <c r="H825" s="448"/>
      <c r="I825" s="448"/>
      <c r="J825" s="450"/>
    </row>
    <row r="826" spans="2:10" x14ac:dyDescent="0.2">
      <c r="B826" s="447"/>
      <c r="C826" s="448" t="s">
        <v>339</v>
      </c>
      <c r="D826" s="448"/>
      <c r="E826" s="448"/>
      <c r="F826" s="455" t="s">
        <v>340</v>
      </c>
      <c r="G826" s="449"/>
      <c r="H826" s="448"/>
      <c r="I826" s="448"/>
      <c r="J826" s="450"/>
    </row>
    <row r="827" spans="2:10" x14ac:dyDescent="0.2">
      <c r="B827" s="447"/>
      <c r="C827" s="448"/>
      <c r="D827" s="448" t="s">
        <v>341</v>
      </c>
      <c r="E827" s="448"/>
      <c r="F827" s="456">
        <v>1000000</v>
      </c>
      <c r="G827" s="449"/>
      <c r="H827" s="448"/>
      <c r="I827" s="448"/>
      <c r="J827" s="450"/>
    </row>
    <row r="828" spans="2:10" x14ac:dyDescent="0.2">
      <c r="B828" s="447"/>
      <c r="C828" s="448"/>
      <c r="D828" s="448" t="s">
        <v>342</v>
      </c>
      <c r="E828" s="448"/>
      <c r="F828" s="457">
        <v>0.66520618773303164</v>
      </c>
      <c r="G828" s="449"/>
      <c r="H828" s="448"/>
      <c r="I828" s="448"/>
      <c r="J828" s="450"/>
    </row>
    <row r="829" spans="2:10" x14ac:dyDescent="0.2">
      <c r="B829" s="447"/>
      <c r="C829" s="448"/>
      <c r="D829" s="448" t="s">
        <v>343</v>
      </c>
      <c r="E829" s="448"/>
      <c r="F829" s="457">
        <v>0.63724753634525588</v>
      </c>
      <c r="G829" s="449"/>
      <c r="H829" s="448"/>
      <c r="I829" s="448"/>
      <c r="J829" s="450"/>
    </row>
    <row r="830" spans="2:10" x14ac:dyDescent="0.2">
      <c r="B830" s="447"/>
      <c r="C830" s="448"/>
      <c r="D830" s="448" t="s">
        <v>344</v>
      </c>
      <c r="E830" s="448"/>
      <c r="F830" s="457">
        <v>0.64170735643911092</v>
      </c>
      <c r="G830" s="449"/>
      <c r="H830" s="448"/>
      <c r="I830" s="448"/>
      <c r="J830" s="450"/>
    </row>
    <row r="831" spans="2:10" x14ac:dyDescent="0.2">
      <c r="B831" s="447"/>
      <c r="C831" s="448"/>
      <c r="D831" s="448" t="s">
        <v>345</v>
      </c>
      <c r="E831" s="448"/>
      <c r="F831" s="458" t="s">
        <v>393</v>
      </c>
      <c r="G831" s="449"/>
      <c r="H831" s="448"/>
      <c r="I831" s="448"/>
      <c r="J831" s="450"/>
    </row>
    <row r="832" spans="2:10" x14ac:dyDescent="0.2">
      <c r="B832" s="447"/>
      <c r="C832" s="448"/>
      <c r="D832" s="448" t="s">
        <v>346</v>
      </c>
      <c r="E832" s="448"/>
      <c r="F832" s="457">
        <v>6.7375579681882444E-2</v>
      </c>
      <c r="G832" s="449"/>
      <c r="H832" s="448"/>
      <c r="I832" s="448"/>
      <c r="J832" s="450"/>
    </row>
    <row r="833" spans="2:10" x14ac:dyDescent="0.2">
      <c r="B833" s="447"/>
      <c r="C833" s="448"/>
      <c r="D833" s="448" t="s">
        <v>347</v>
      </c>
      <c r="E833" s="448"/>
      <c r="F833" s="457">
        <v>4.5394687374696908E-3</v>
      </c>
      <c r="G833" s="449"/>
      <c r="H833" s="448"/>
      <c r="I833" s="448"/>
      <c r="J833" s="450"/>
    </row>
    <row r="834" spans="2:10" x14ac:dyDescent="0.2">
      <c r="B834" s="447"/>
      <c r="C834" s="448"/>
      <c r="D834" s="448" t="s">
        <v>348</v>
      </c>
      <c r="E834" s="448"/>
      <c r="F834" s="459">
        <v>-0.40277333078207878</v>
      </c>
      <c r="G834" s="449"/>
      <c r="H834" s="448"/>
      <c r="I834" s="448"/>
      <c r="J834" s="450"/>
    </row>
    <row r="835" spans="2:10" x14ac:dyDescent="0.2">
      <c r="B835" s="447"/>
      <c r="C835" s="448"/>
      <c r="D835" s="448" t="s">
        <v>349</v>
      </c>
      <c r="E835" s="448"/>
      <c r="F835" s="460">
        <v>3.0277266238572742</v>
      </c>
      <c r="G835" s="449"/>
      <c r="H835" s="448"/>
      <c r="I835" s="448"/>
      <c r="J835" s="450"/>
    </row>
    <row r="836" spans="2:10" x14ac:dyDescent="0.2">
      <c r="B836" s="447"/>
      <c r="C836" s="448"/>
      <c r="D836" s="448" t="s">
        <v>350</v>
      </c>
      <c r="E836" s="448"/>
      <c r="F836" s="459">
        <v>0.10572905478504489</v>
      </c>
      <c r="G836" s="449"/>
      <c r="H836" s="448"/>
      <c r="I836" s="448"/>
      <c r="J836" s="450"/>
    </row>
    <row r="837" spans="2:10" x14ac:dyDescent="0.2">
      <c r="B837" s="447"/>
      <c r="C837" s="448"/>
      <c r="D837" s="448" t="s">
        <v>351</v>
      </c>
      <c r="E837" s="448"/>
      <c r="F837" s="457">
        <v>0.19113499366794795</v>
      </c>
      <c r="G837" s="449"/>
      <c r="H837" s="448"/>
      <c r="I837" s="448"/>
      <c r="J837" s="450"/>
    </row>
    <row r="838" spans="2:10" x14ac:dyDescent="0.2">
      <c r="B838" s="447"/>
      <c r="C838" s="448"/>
      <c r="D838" s="448" t="s">
        <v>352</v>
      </c>
      <c r="E838" s="448"/>
      <c r="F838" s="457">
        <v>0.85763250623813503</v>
      </c>
      <c r="G838" s="449"/>
      <c r="H838" s="448"/>
      <c r="I838" s="448"/>
      <c r="J838" s="450"/>
    </row>
    <row r="839" spans="2:10" x14ac:dyDescent="0.2">
      <c r="B839" s="447"/>
      <c r="C839" s="448"/>
      <c r="D839" s="448" t="s">
        <v>353</v>
      </c>
      <c r="E839" s="448"/>
      <c r="F839" s="457">
        <v>0.66649751257018708</v>
      </c>
      <c r="G839" s="449"/>
      <c r="H839" s="448"/>
      <c r="I839" s="448"/>
      <c r="J839" s="450"/>
    </row>
    <row r="840" spans="2:10" x14ac:dyDescent="0.2">
      <c r="B840" s="447"/>
      <c r="C840" s="448"/>
      <c r="D840" s="448" t="s">
        <v>354</v>
      </c>
      <c r="E840" s="448"/>
      <c r="F840" s="457">
        <v>6.7375579681882449E-5</v>
      </c>
      <c r="G840" s="449"/>
      <c r="H840" s="448"/>
      <c r="I840" s="448"/>
      <c r="J840" s="450"/>
    </row>
    <row r="841" spans="2:10" x14ac:dyDescent="0.2">
      <c r="B841" s="447"/>
      <c r="C841" s="448"/>
      <c r="D841" s="448"/>
      <c r="E841" s="448"/>
      <c r="F841" s="448"/>
      <c r="G841" s="449"/>
      <c r="H841" s="448"/>
      <c r="I841" s="448"/>
      <c r="J841" s="450"/>
    </row>
    <row r="842" spans="2:10" x14ac:dyDescent="0.2">
      <c r="B842" s="451" t="s">
        <v>443</v>
      </c>
      <c r="C842" s="452"/>
      <c r="D842" s="452"/>
      <c r="E842" s="452"/>
      <c r="F842" s="452"/>
      <c r="G842" s="453"/>
      <c r="H842" s="452"/>
      <c r="I842" s="452"/>
      <c r="J842" s="454"/>
    </row>
    <row r="843" spans="2:10" x14ac:dyDescent="0.2">
      <c r="B843" s="447"/>
      <c r="C843" s="448"/>
      <c r="D843" s="452" t="s">
        <v>840</v>
      </c>
      <c r="E843" s="448"/>
      <c r="F843" s="448"/>
      <c r="G843" s="449"/>
      <c r="H843" s="448"/>
      <c r="I843" s="448"/>
      <c r="J843" s="450"/>
    </row>
    <row r="844" spans="2:10" x14ac:dyDescent="0.2">
      <c r="B844" s="447"/>
      <c r="C844" s="448" t="s">
        <v>356</v>
      </c>
      <c r="D844" s="448"/>
      <c r="E844" s="448"/>
      <c r="F844" s="455" t="s">
        <v>340</v>
      </c>
      <c r="G844" s="449"/>
      <c r="H844" s="448"/>
      <c r="I844" s="448"/>
      <c r="J844" s="450"/>
    </row>
    <row r="845" spans="2:10" x14ac:dyDescent="0.2">
      <c r="B845" s="447"/>
      <c r="C845" s="448"/>
      <c r="D845" s="448" t="s">
        <v>357</v>
      </c>
      <c r="E845" s="448"/>
      <c r="F845" s="457">
        <v>0.19113499366794801</v>
      </c>
      <c r="G845" s="449"/>
      <c r="H845" s="448"/>
      <c r="I845" s="448"/>
      <c r="J845" s="450"/>
    </row>
    <row r="846" spans="2:10" x14ac:dyDescent="0.2">
      <c r="B846" s="447"/>
      <c r="C846" s="448"/>
      <c r="D846" s="448" t="s">
        <v>358</v>
      </c>
      <c r="E846" s="448"/>
      <c r="F846" s="457">
        <v>0.54755023612962195</v>
      </c>
      <c r="G846" s="449"/>
      <c r="H846" s="448"/>
      <c r="I846" s="448"/>
      <c r="J846" s="450"/>
    </row>
    <row r="847" spans="2:10" x14ac:dyDescent="0.2">
      <c r="B847" s="447"/>
      <c r="C847" s="448"/>
      <c r="D847" s="448" t="s">
        <v>359</v>
      </c>
      <c r="E847" s="448"/>
      <c r="F847" s="457">
        <v>0.58074078795953998</v>
      </c>
      <c r="G847" s="449"/>
      <c r="H847" s="448"/>
      <c r="I847" s="448"/>
      <c r="J847" s="450"/>
    </row>
    <row r="848" spans="2:10" x14ac:dyDescent="0.2">
      <c r="B848" s="447"/>
      <c r="C848" s="448"/>
      <c r="D848" s="448" t="s">
        <v>360</v>
      </c>
      <c r="E848" s="448"/>
      <c r="F848" s="457">
        <v>0.60403694814859399</v>
      </c>
      <c r="G848" s="449"/>
      <c r="H848" s="448"/>
      <c r="I848" s="448"/>
      <c r="J848" s="450"/>
    </row>
    <row r="849" spans="2:10" x14ac:dyDescent="0.2">
      <c r="B849" s="447"/>
      <c r="C849" s="448"/>
      <c r="D849" s="448" t="s">
        <v>361</v>
      </c>
      <c r="E849" s="448"/>
      <c r="F849" s="457">
        <v>0.62366436844951401</v>
      </c>
      <c r="G849" s="449"/>
      <c r="H849" s="448"/>
      <c r="I849" s="448"/>
      <c r="J849" s="450"/>
    </row>
    <row r="850" spans="2:10" x14ac:dyDescent="0.2">
      <c r="B850" s="447"/>
      <c r="C850" s="448"/>
      <c r="D850" s="448" t="s">
        <v>362</v>
      </c>
      <c r="E850" s="448"/>
      <c r="F850" s="457">
        <v>0.64170731328292296</v>
      </c>
      <c r="G850" s="449"/>
      <c r="H850" s="448"/>
      <c r="I850" s="448"/>
      <c r="J850" s="450"/>
    </row>
    <row r="851" spans="2:10" x14ac:dyDescent="0.2">
      <c r="B851" s="447"/>
      <c r="C851" s="448"/>
      <c r="D851" s="448" t="s">
        <v>363</v>
      </c>
      <c r="E851" s="448"/>
      <c r="F851" s="457">
        <v>0.65938644619563402</v>
      </c>
      <c r="G851" s="449"/>
      <c r="H851" s="448"/>
      <c r="I851" s="448"/>
      <c r="J851" s="450"/>
    </row>
    <row r="852" spans="2:10" x14ac:dyDescent="0.2">
      <c r="B852" s="447"/>
      <c r="C852" s="448"/>
      <c r="D852" s="448" t="s">
        <v>364</v>
      </c>
      <c r="E852" s="448"/>
      <c r="F852" s="457">
        <v>0.67759620320178904</v>
      </c>
      <c r="G852" s="449"/>
      <c r="H852" s="448"/>
      <c r="I852" s="448"/>
      <c r="J852" s="450"/>
    </row>
    <row r="853" spans="2:10" x14ac:dyDescent="0.2">
      <c r="B853" s="447"/>
      <c r="C853" s="448"/>
      <c r="D853" s="448" t="s">
        <v>365</v>
      </c>
      <c r="E853" s="448"/>
      <c r="F853" s="457">
        <v>0.69709820257999799</v>
      </c>
      <c r="G853" s="449"/>
      <c r="H853" s="448"/>
      <c r="I853" s="448"/>
      <c r="J853" s="450"/>
    </row>
    <row r="854" spans="2:10" x14ac:dyDescent="0.2">
      <c r="B854" s="447"/>
      <c r="C854" s="448"/>
      <c r="D854" s="448" t="s">
        <v>366</v>
      </c>
      <c r="E854" s="448"/>
      <c r="F854" s="457">
        <v>0.72105125468664399</v>
      </c>
      <c r="G854" s="449"/>
      <c r="H854" s="448"/>
      <c r="I854" s="448"/>
      <c r="J854" s="450"/>
    </row>
    <row r="855" spans="2:10" x14ac:dyDescent="0.2">
      <c r="B855" s="447"/>
      <c r="C855" s="448"/>
      <c r="D855" s="448" t="s">
        <v>367</v>
      </c>
      <c r="E855" s="448"/>
      <c r="F855" s="457">
        <v>0.85763250623813503</v>
      </c>
      <c r="G855" s="449"/>
      <c r="H855" s="448"/>
      <c r="I855" s="448"/>
      <c r="J855" s="450"/>
    </row>
    <row r="856" spans="2:10" x14ac:dyDescent="0.2">
      <c r="B856" s="447"/>
      <c r="C856" s="448"/>
      <c r="D856" s="448"/>
      <c r="E856" s="448"/>
      <c r="F856" s="448"/>
      <c r="G856" s="449"/>
      <c r="H856" s="448"/>
      <c r="I856" s="448"/>
      <c r="J856" s="450"/>
    </row>
    <row r="857" spans="2:10" x14ac:dyDescent="0.2">
      <c r="B857" s="447"/>
      <c r="C857" s="448"/>
      <c r="D857" s="448"/>
      <c r="E857" s="448"/>
      <c r="F857" s="448"/>
      <c r="G857" s="449"/>
      <c r="H857" s="448"/>
      <c r="I857" s="448"/>
      <c r="J857" s="450"/>
    </row>
    <row r="858" spans="2:10" x14ac:dyDescent="0.2">
      <c r="B858" s="451" t="s">
        <v>447</v>
      </c>
      <c r="C858" s="452"/>
      <c r="D858" s="452"/>
      <c r="E858" s="452"/>
      <c r="F858" s="452"/>
      <c r="G858" s="453"/>
      <c r="H858" s="452"/>
      <c r="I858" s="452"/>
      <c r="J858" s="454"/>
    </row>
    <row r="859" spans="2:10" x14ac:dyDescent="0.2">
      <c r="B859" s="447"/>
      <c r="C859" s="448"/>
      <c r="D859" s="452" t="s">
        <v>40</v>
      </c>
      <c r="E859" s="448"/>
      <c r="F859" s="448"/>
      <c r="G859" s="449"/>
      <c r="H859" s="448"/>
      <c r="I859" s="448"/>
      <c r="J859" s="450"/>
    </row>
    <row r="860" spans="2:10" x14ac:dyDescent="0.2">
      <c r="B860" s="447"/>
      <c r="C860" s="448" t="s">
        <v>335</v>
      </c>
      <c r="D860" s="448"/>
      <c r="E860" s="448"/>
      <c r="F860" s="448"/>
      <c r="G860" s="449"/>
      <c r="H860" s="448"/>
      <c r="I860" s="448"/>
      <c r="J860" s="450"/>
    </row>
    <row r="861" spans="2:10" x14ac:dyDescent="0.2">
      <c r="B861" s="447"/>
      <c r="C861" s="448"/>
      <c r="D861" s="448" t="s">
        <v>813</v>
      </c>
      <c r="E861" s="448"/>
      <c r="F861" s="448"/>
      <c r="G861" s="449"/>
      <c r="H861" s="448"/>
      <c r="I861" s="448"/>
      <c r="J861" s="450"/>
    </row>
    <row r="862" spans="2:10" x14ac:dyDescent="0.2">
      <c r="B862" s="447"/>
      <c r="C862" s="448"/>
      <c r="D862" s="448" t="s">
        <v>416</v>
      </c>
      <c r="E862" s="448"/>
      <c r="F862" s="448"/>
      <c r="G862" s="449"/>
      <c r="H862" s="448"/>
      <c r="I862" s="448"/>
      <c r="J862" s="450"/>
    </row>
    <row r="863" spans="2:10" x14ac:dyDescent="0.2">
      <c r="B863" s="447"/>
      <c r="C863" s="448"/>
      <c r="D863" s="448" t="s">
        <v>372</v>
      </c>
      <c r="E863" s="448"/>
      <c r="F863" s="448"/>
      <c r="G863" s="449"/>
      <c r="H863" s="448"/>
      <c r="I863" s="448"/>
      <c r="J863" s="450"/>
    </row>
    <row r="864" spans="2:10" x14ac:dyDescent="0.2">
      <c r="B864" s="447"/>
      <c r="C864" s="448"/>
      <c r="D864" s="448"/>
      <c r="E864" s="448"/>
      <c r="F864" s="448"/>
      <c r="G864" s="449"/>
      <c r="H864" s="448"/>
      <c r="I864" s="448"/>
      <c r="J864" s="450"/>
    </row>
    <row r="865" spans="2:10" x14ac:dyDescent="0.2">
      <c r="B865" s="447"/>
      <c r="C865" s="448"/>
      <c r="D865" s="448"/>
      <c r="E865" s="448"/>
      <c r="F865" s="448"/>
      <c r="G865" s="449"/>
      <c r="H865" s="448"/>
      <c r="I865" s="448"/>
      <c r="J865" s="450"/>
    </row>
    <row r="866" spans="2:10" x14ac:dyDescent="0.2">
      <c r="B866" s="447"/>
      <c r="C866" s="448"/>
      <c r="D866" s="448"/>
      <c r="E866" s="448"/>
      <c r="F866" s="448"/>
      <c r="G866" s="449"/>
      <c r="H866" s="448"/>
      <c r="I866" s="448"/>
      <c r="J866" s="450"/>
    </row>
    <row r="867" spans="2:10" x14ac:dyDescent="0.2">
      <c r="B867" s="447"/>
      <c r="C867" s="448"/>
      <c r="D867" s="448"/>
      <c r="E867" s="448"/>
      <c r="F867" s="448"/>
      <c r="G867" s="449"/>
      <c r="H867" s="448"/>
      <c r="I867" s="448"/>
      <c r="J867" s="450"/>
    </row>
    <row r="868" spans="2:10" x14ac:dyDescent="0.2">
      <c r="B868" s="447"/>
      <c r="C868" s="448"/>
      <c r="D868" s="448"/>
      <c r="E868" s="448"/>
      <c r="F868" s="448"/>
      <c r="G868" s="449"/>
      <c r="H868" s="448"/>
      <c r="I868" s="448"/>
      <c r="J868" s="450"/>
    </row>
    <row r="869" spans="2:10" x14ac:dyDescent="0.2">
      <c r="B869" s="447"/>
      <c r="C869" s="448"/>
      <c r="D869" s="448"/>
      <c r="E869" s="448"/>
      <c r="F869" s="448"/>
      <c r="G869" s="449"/>
      <c r="H869" s="448"/>
      <c r="I869" s="448"/>
      <c r="J869" s="450"/>
    </row>
    <row r="870" spans="2:10" x14ac:dyDescent="0.2">
      <c r="B870" s="447"/>
      <c r="C870" s="448"/>
      <c r="D870" s="448"/>
      <c r="E870" s="448"/>
      <c r="F870" s="448"/>
      <c r="G870" s="449"/>
      <c r="H870" s="448"/>
      <c r="I870" s="448"/>
      <c r="J870" s="450"/>
    </row>
    <row r="871" spans="2:10" x14ac:dyDescent="0.2">
      <c r="B871" s="447"/>
      <c r="C871" s="448"/>
      <c r="D871" s="448"/>
      <c r="E871" s="448"/>
      <c r="F871" s="448"/>
      <c r="G871" s="449"/>
      <c r="H871" s="448"/>
      <c r="I871" s="448"/>
      <c r="J871" s="450"/>
    </row>
    <row r="872" spans="2:10" x14ac:dyDescent="0.2">
      <c r="B872" s="447"/>
      <c r="C872" s="448"/>
      <c r="D872" s="448"/>
      <c r="E872" s="448"/>
      <c r="F872" s="448"/>
      <c r="G872" s="449"/>
      <c r="H872" s="448"/>
      <c r="I872" s="448"/>
      <c r="J872" s="450"/>
    </row>
    <row r="873" spans="2:10" x14ac:dyDescent="0.2">
      <c r="B873" s="447"/>
      <c r="C873" s="448"/>
      <c r="D873" s="448"/>
      <c r="E873" s="448"/>
      <c r="F873" s="448"/>
      <c r="G873" s="449"/>
      <c r="H873" s="448"/>
      <c r="I873" s="448"/>
      <c r="J873" s="450"/>
    </row>
    <row r="874" spans="2:10" x14ac:dyDescent="0.2">
      <c r="B874" s="447"/>
      <c r="C874" s="448"/>
      <c r="D874" s="448"/>
      <c r="E874" s="448"/>
      <c r="F874" s="448"/>
      <c r="G874" s="449"/>
      <c r="H874" s="448"/>
      <c r="I874" s="448"/>
      <c r="J874" s="450"/>
    </row>
    <row r="875" spans="2:10" x14ac:dyDescent="0.2">
      <c r="B875" s="447"/>
      <c r="C875" s="448"/>
      <c r="D875" s="448"/>
      <c r="E875" s="448"/>
      <c r="F875" s="448"/>
      <c r="G875" s="449"/>
      <c r="H875" s="448"/>
      <c r="I875" s="448"/>
      <c r="J875" s="450"/>
    </row>
    <row r="876" spans="2:10" x14ac:dyDescent="0.2">
      <c r="B876" s="447"/>
      <c r="C876" s="448"/>
      <c r="D876" s="448"/>
      <c r="E876" s="448"/>
      <c r="F876" s="448"/>
      <c r="G876" s="449"/>
      <c r="H876" s="448"/>
      <c r="I876" s="448"/>
      <c r="J876" s="450"/>
    </row>
    <row r="877" spans="2:10" x14ac:dyDescent="0.2">
      <c r="B877" s="447"/>
      <c r="C877" s="448"/>
      <c r="D877" s="448"/>
      <c r="E877" s="448"/>
      <c r="F877" s="448"/>
      <c r="G877" s="449"/>
      <c r="H877" s="448"/>
      <c r="I877" s="448"/>
      <c r="J877" s="450"/>
    </row>
    <row r="878" spans="2:10" x14ac:dyDescent="0.2">
      <c r="B878" s="447"/>
      <c r="C878" s="448"/>
      <c r="D878" s="448"/>
      <c r="E878" s="448"/>
      <c r="F878" s="448"/>
      <c r="G878" s="449"/>
      <c r="H878" s="448"/>
      <c r="I878" s="448"/>
      <c r="J878" s="450"/>
    </row>
    <row r="879" spans="2:10" x14ac:dyDescent="0.2">
      <c r="B879" s="447"/>
      <c r="C879" s="448"/>
      <c r="D879" s="448"/>
      <c r="E879" s="448"/>
      <c r="F879" s="448"/>
      <c r="G879" s="449"/>
      <c r="H879" s="448"/>
      <c r="I879" s="448"/>
      <c r="J879" s="450"/>
    </row>
    <row r="880" spans="2:10" x14ac:dyDescent="0.2">
      <c r="B880" s="447"/>
      <c r="C880" s="448"/>
      <c r="D880" s="448"/>
      <c r="E880" s="448"/>
      <c r="F880" s="448"/>
      <c r="G880" s="449"/>
      <c r="H880" s="448"/>
      <c r="I880" s="448"/>
      <c r="J880" s="450"/>
    </row>
    <row r="881" spans="2:10" x14ac:dyDescent="0.2">
      <c r="B881" s="447"/>
      <c r="C881" s="448"/>
      <c r="D881" s="448"/>
      <c r="E881" s="448"/>
      <c r="F881" s="448"/>
      <c r="G881" s="449"/>
      <c r="H881" s="448"/>
      <c r="I881" s="448"/>
      <c r="J881" s="450"/>
    </row>
    <row r="882" spans="2:10" x14ac:dyDescent="0.2">
      <c r="B882" s="447"/>
      <c r="C882" s="448"/>
      <c r="D882" s="448"/>
      <c r="E882" s="448"/>
      <c r="F882" s="448"/>
      <c r="G882" s="449"/>
      <c r="H882" s="448"/>
      <c r="I882" s="448"/>
      <c r="J882" s="450"/>
    </row>
    <row r="883" spans="2:10" x14ac:dyDescent="0.2">
      <c r="B883" s="447"/>
      <c r="C883" s="448" t="s">
        <v>339</v>
      </c>
      <c r="D883" s="448"/>
      <c r="E883" s="448"/>
      <c r="F883" s="455" t="s">
        <v>340</v>
      </c>
      <c r="G883" s="449"/>
      <c r="H883" s="448"/>
      <c r="I883" s="448"/>
      <c r="J883" s="450"/>
    </row>
    <row r="884" spans="2:10" x14ac:dyDescent="0.2">
      <c r="B884" s="447"/>
      <c r="C884" s="448"/>
      <c r="D884" s="448" t="s">
        <v>341</v>
      </c>
      <c r="E884" s="448"/>
      <c r="F884" s="456">
        <v>1000000</v>
      </c>
      <c r="G884" s="449"/>
      <c r="H884" s="448"/>
      <c r="I884" s="448"/>
      <c r="J884" s="450"/>
    </row>
    <row r="885" spans="2:10" x14ac:dyDescent="0.2">
      <c r="B885" s="447"/>
      <c r="C885" s="448"/>
      <c r="D885" s="448" t="s">
        <v>342</v>
      </c>
      <c r="E885" s="448"/>
      <c r="F885" s="457">
        <v>0.31278410809264495</v>
      </c>
      <c r="G885" s="449"/>
      <c r="H885" s="448"/>
      <c r="I885" s="448"/>
      <c r="J885" s="450"/>
    </row>
    <row r="886" spans="2:10" x14ac:dyDescent="0.2">
      <c r="B886" s="447"/>
      <c r="C886" s="448"/>
      <c r="D886" s="448" t="s">
        <v>343</v>
      </c>
      <c r="E886" s="448"/>
      <c r="F886" s="457">
        <v>0.29638401530665814</v>
      </c>
      <c r="G886" s="449"/>
      <c r="H886" s="448"/>
      <c r="I886" s="448"/>
      <c r="J886" s="450"/>
    </row>
    <row r="887" spans="2:10" x14ac:dyDescent="0.2">
      <c r="B887" s="447"/>
      <c r="C887" s="448"/>
      <c r="D887" s="448" t="s">
        <v>344</v>
      </c>
      <c r="E887" s="448"/>
      <c r="F887" s="457">
        <v>0.30122358474610045</v>
      </c>
      <c r="G887" s="449"/>
      <c r="H887" s="448"/>
      <c r="I887" s="448"/>
      <c r="J887" s="450"/>
    </row>
    <row r="888" spans="2:10" x14ac:dyDescent="0.2">
      <c r="B888" s="447"/>
      <c r="C888" s="448"/>
      <c r="D888" s="448" t="s">
        <v>345</v>
      </c>
      <c r="E888" s="448"/>
      <c r="F888" s="458" t="s">
        <v>393</v>
      </c>
      <c r="G888" s="449"/>
      <c r="H888" s="448"/>
      <c r="I888" s="448"/>
      <c r="J888" s="450"/>
    </row>
    <row r="889" spans="2:10" x14ac:dyDescent="0.2">
      <c r="B889" s="447"/>
      <c r="C889" s="448"/>
      <c r="D889" s="448" t="s">
        <v>346</v>
      </c>
      <c r="E889" s="448"/>
      <c r="F889" s="457">
        <v>8.3064500969905336E-2</v>
      </c>
      <c r="G889" s="449"/>
      <c r="H889" s="448"/>
      <c r="I889" s="448"/>
      <c r="J889" s="450"/>
    </row>
    <row r="890" spans="2:10" x14ac:dyDescent="0.2">
      <c r="B890" s="447"/>
      <c r="C890" s="448"/>
      <c r="D890" s="448" t="s">
        <v>347</v>
      </c>
      <c r="E890" s="448"/>
      <c r="F890" s="457">
        <v>6.8997113213794051E-3</v>
      </c>
      <c r="G890" s="449"/>
      <c r="H890" s="448"/>
      <c r="I890" s="448"/>
      <c r="J890" s="450"/>
    </row>
    <row r="891" spans="2:10" x14ac:dyDescent="0.2">
      <c r="B891" s="447"/>
      <c r="C891" s="448"/>
      <c r="D891" s="448" t="s">
        <v>348</v>
      </c>
      <c r="E891" s="448"/>
      <c r="F891" s="459">
        <v>-0.35224465666218541</v>
      </c>
      <c r="G891" s="449"/>
      <c r="H891" s="448"/>
      <c r="I891" s="448"/>
      <c r="J891" s="450"/>
    </row>
    <row r="892" spans="2:10" x14ac:dyDescent="0.2">
      <c r="B892" s="447"/>
      <c r="C892" s="448"/>
      <c r="D892" s="448" t="s">
        <v>349</v>
      </c>
      <c r="E892" s="448"/>
      <c r="F892" s="460">
        <v>3.151667805010602</v>
      </c>
      <c r="G892" s="449"/>
      <c r="H892" s="448"/>
      <c r="I892" s="448"/>
      <c r="J892" s="450"/>
    </row>
    <row r="893" spans="2:10" x14ac:dyDescent="0.2">
      <c r="B893" s="447"/>
      <c r="C893" s="448"/>
      <c r="D893" s="448" t="s">
        <v>350</v>
      </c>
      <c r="E893" s="448"/>
      <c r="F893" s="459">
        <v>0.28025971941827366</v>
      </c>
      <c r="G893" s="449"/>
      <c r="H893" s="448"/>
      <c r="I893" s="448"/>
      <c r="J893" s="450"/>
    </row>
    <row r="894" spans="2:10" x14ac:dyDescent="0.2">
      <c r="B894" s="447"/>
      <c r="C894" s="448"/>
      <c r="D894" s="448" t="s">
        <v>351</v>
      </c>
      <c r="E894" s="448"/>
      <c r="F894" s="457">
        <v>-0.21665320670386828</v>
      </c>
      <c r="G894" s="449"/>
      <c r="H894" s="448"/>
      <c r="I894" s="448"/>
      <c r="J894" s="450"/>
    </row>
    <row r="895" spans="2:10" x14ac:dyDescent="0.2">
      <c r="B895" s="447"/>
      <c r="C895" s="448"/>
      <c r="D895" s="448" t="s">
        <v>352</v>
      </c>
      <c r="E895" s="448"/>
      <c r="F895" s="457">
        <v>0.57650354360456124</v>
      </c>
      <c r="G895" s="449"/>
      <c r="H895" s="448"/>
      <c r="I895" s="448"/>
      <c r="J895" s="450"/>
    </row>
    <row r="896" spans="2:10" x14ac:dyDescent="0.2">
      <c r="B896" s="447"/>
      <c r="C896" s="448"/>
      <c r="D896" s="448" t="s">
        <v>353</v>
      </c>
      <c r="E896" s="448"/>
      <c r="F896" s="457">
        <v>0.79315675030842958</v>
      </c>
      <c r="G896" s="449"/>
      <c r="H896" s="448"/>
      <c r="I896" s="448"/>
      <c r="J896" s="450"/>
    </row>
    <row r="897" spans="2:10" x14ac:dyDescent="0.2">
      <c r="B897" s="447"/>
      <c r="C897" s="448"/>
      <c r="D897" s="448" t="s">
        <v>354</v>
      </c>
      <c r="E897" s="448"/>
      <c r="F897" s="457">
        <v>8.3064500969905333E-5</v>
      </c>
      <c r="G897" s="449"/>
      <c r="H897" s="448"/>
      <c r="I897" s="448"/>
      <c r="J897" s="450"/>
    </row>
    <row r="898" spans="2:10" x14ac:dyDescent="0.2">
      <c r="B898" s="447"/>
      <c r="C898" s="448"/>
      <c r="D898" s="448"/>
      <c r="E898" s="448"/>
      <c r="F898" s="448"/>
      <c r="G898" s="449"/>
      <c r="H898" s="448"/>
      <c r="I898" s="448"/>
      <c r="J898" s="450"/>
    </row>
    <row r="899" spans="2:10" x14ac:dyDescent="0.2">
      <c r="B899" s="451" t="s">
        <v>449</v>
      </c>
      <c r="C899" s="452"/>
      <c r="D899" s="452"/>
      <c r="E899" s="452"/>
      <c r="F899" s="452"/>
      <c r="G899" s="453"/>
      <c r="H899" s="452"/>
      <c r="I899" s="452"/>
      <c r="J899" s="454"/>
    </row>
    <row r="900" spans="2:10" x14ac:dyDescent="0.2">
      <c r="B900" s="447"/>
      <c r="C900" s="448"/>
      <c r="D900" s="452" t="s">
        <v>40</v>
      </c>
      <c r="E900" s="448"/>
      <c r="F900" s="448"/>
      <c r="G900" s="449"/>
      <c r="H900" s="448"/>
      <c r="I900" s="448"/>
      <c r="J900" s="450"/>
    </row>
    <row r="901" spans="2:10" x14ac:dyDescent="0.2">
      <c r="B901" s="447"/>
      <c r="C901" s="448" t="s">
        <v>356</v>
      </c>
      <c r="D901" s="448"/>
      <c r="E901" s="448"/>
      <c r="F901" s="455" t="s">
        <v>340</v>
      </c>
      <c r="G901" s="449"/>
      <c r="H901" s="448"/>
      <c r="I901" s="448"/>
      <c r="J901" s="450"/>
    </row>
    <row r="902" spans="2:10" x14ac:dyDescent="0.2">
      <c r="B902" s="447"/>
      <c r="C902" s="448"/>
      <c r="D902" s="448" t="s">
        <v>357</v>
      </c>
      <c r="E902" s="448"/>
      <c r="F902" s="457">
        <v>-0.21665320670386828</v>
      </c>
      <c r="G902" s="449"/>
      <c r="H902" s="448"/>
      <c r="I902" s="448"/>
      <c r="J902" s="450"/>
    </row>
    <row r="903" spans="2:10" x14ac:dyDescent="0.2">
      <c r="B903" s="447"/>
      <c r="C903" s="448"/>
      <c r="D903" s="448" t="s">
        <v>358</v>
      </c>
      <c r="E903" s="448"/>
      <c r="F903" s="457">
        <v>0.18724867717148899</v>
      </c>
      <c r="G903" s="449"/>
      <c r="H903" s="448"/>
      <c r="I903" s="448"/>
      <c r="J903" s="450"/>
    </row>
    <row r="904" spans="2:10" x14ac:dyDescent="0.2">
      <c r="B904" s="447"/>
      <c r="C904" s="448"/>
      <c r="D904" s="448" t="s">
        <v>359</v>
      </c>
      <c r="E904" s="448"/>
      <c r="F904" s="457">
        <v>0.22798566111546401</v>
      </c>
      <c r="G904" s="449"/>
      <c r="H904" s="448"/>
      <c r="I904" s="448"/>
      <c r="J904" s="450"/>
    </row>
    <row r="905" spans="2:10" x14ac:dyDescent="0.2">
      <c r="B905" s="447"/>
      <c r="C905" s="448"/>
      <c r="D905" s="448" t="s">
        <v>360</v>
      </c>
      <c r="E905" s="448"/>
      <c r="F905" s="457">
        <v>0.25633725277956698</v>
      </c>
      <c r="G905" s="449"/>
      <c r="H905" s="448"/>
      <c r="I905" s="448"/>
      <c r="J905" s="450"/>
    </row>
    <row r="906" spans="2:10" x14ac:dyDescent="0.2">
      <c r="B906" s="447"/>
      <c r="C906" s="448"/>
      <c r="D906" s="448" t="s">
        <v>361</v>
      </c>
      <c r="E906" s="448"/>
      <c r="F906" s="457">
        <v>0.27982356356531601</v>
      </c>
      <c r="G906" s="449"/>
      <c r="H906" s="448"/>
      <c r="I906" s="448"/>
      <c r="J906" s="450"/>
    </row>
    <row r="907" spans="2:10" x14ac:dyDescent="0.2">
      <c r="B907" s="447"/>
      <c r="C907" s="448"/>
      <c r="D907" s="448" t="s">
        <v>362</v>
      </c>
      <c r="E907" s="448"/>
      <c r="F907" s="457">
        <v>0.30122356345340301</v>
      </c>
      <c r="G907" s="449"/>
      <c r="H907" s="448"/>
      <c r="I907" s="448"/>
      <c r="J907" s="450"/>
    </row>
    <row r="908" spans="2:10" x14ac:dyDescent="0.2">
      <c r="B908" s="447"/>
      <c r="C908" s="448"/>
      <c r="D908" s="448" t="s">
        <v>363</v>
      </c>
      <c r="E908" s="448"/>
      <c r="F908" s="457">
        <v>0.32195613202956802</v>
      </c>
      <c r="G908" s="449"/>
      <c r="H908" s="448"/>
      <c r="I908" s="448"/>
      <c r="J908" s="450"/>
    </row>
    <row r="909" spans="2:10" x14ac:dyDescent="0.2">
      <c r="B909" s="447"/>
      <c r="C909" s="448"/>
      <c r="D909" s="448" t="s">
        <v>364</v>
      </c>
      <c r="E909" s="448"/>
      <c r="F909" s="457">
        <v>0.34351921030021898</v>
      </c>
      <c r="G909" s="449"/>
      <c r="H909" s="448"/>
      <c r="I909" s="448"/>
      <c r="J909" s="450"/>
    </row>
    <row r="910" spans="2:10" x14ac:dyDescent="0.2">
      <c r="B910" s="447"/>
      <c r="C910" s="448"/>
      <c r="D910" s="448" t="s">
        <v>365</v>
      </c>
      <c r="E910" s="448"/>
      <c r="F910" s="457">
        <v>0.36774850789889302</v>
      </c>
      <c r="G910" s="449"/>
      <c r="H910" s="448"/>
      <c r="I910" s="448"/>
      <c r="J910" s="450"/>
    </row>
    <row r="911" spans="2:10" x14ac:dyDescent="0.2">
      <c r="B911" s="447"/>
      <c r="C911" s="448"/>
      <c r="D911" s="448" t="s">
        <v>366</v>
      </c>
      <c r="E911" s="448"/>
      <c r="F911" s="457">
        <v>0.399560698435656</v>
      </c>
      <c r="G911" s="449"/>
      <c r="H911" s="448"/>
      <c r="I911" s="448"/>
      <c r="J911" s="450"/>
    </row>
    <row r="912" spans="2:10" x14ac:dyDescent="0.2">
      <c r="B912" s="447"/>
      <c r="C912" s="448"/>
      <c r="D912" s="448" t="s">
        <v>367</v>
      </c>
      <c r="E912" s="448"/>
      <c r="F912" s="457">
        <v>0.57650354360456102</v>
      </c>
      <c r="G912" s="449"/>
      <c r="H912" s="448"/>
      <c r="I912" s="448"/>
      <c r="J912" s="450"/>
    </row>
    <row r="913" spans="2:10" x14ac:dyDescent="0.2">
      <c r="B913" s="447"/>
      <c r="C913" s="448"/>
      <c r="D913" s="448"/>
      <c r="E913" s="448"/>
      <c r="F913" s="448"/>
      <c r="G913" s="449"/>
      <c r="H913" s="448"/>
      <c r="I913" s="448"/>
      <c r="J913" s="450"/>
    </row>
    <row r="914" spans="2:10" x14ac:dyDescent="0.2">
      <c r="B914" s="451" t="s">
        <v>812</v>
      </c>
      <c r="C914" s="452"/>
      <c r="D914" s="452"/>
      <c r="E914" s="452"/>
      <c r="F914" s="452"/>
      <c r="G914" s="453"/>
      <c r="H914" s="452"/>
      <c r="I914" s="452"/>
      <c r="J914" s="454"/>
    </row>
    <row r="915" spans="2:10" x14ac:dyDescent="0.2">
      <c r="B915" s="447"/>
      <c r="C915" s="448"/>
      <c r="D915" s="452" t="s">
        <v>838</v>
      </c>
      <c r="E915" s="448"/>
      <c r="F915" s="448"/>
      <c r="G915" s="449"/>
      <c r="H915" s="448"/>
      <c r="I915" s="448"/>
      <c r="J915" s="450"/>
    </row>
    <row r="916" spans="2:10" x14ac:dyDescent="0.2">
      <c r="B916" s="447"/>
      <c r="C916" s="448" t="s">
        <v>335</v>
      </c>
      <c r="D916" s="448"/>
      <c r="E916" s="448"/>
      <c r="F916" s="448"/>
      <c r="G916" s="449"/>
      <c r="H916" s="448"/>
      <c r="I916" s="448"/>
      <c r="J916" s="450"/>
    </row>
    <row r="917" spans="2:10" x14ac:dyDescent="0.2">
      <c r="B917" s="447"/>
      <c r="C917" s="448"/>
      <c r="D917" s="448" t="s">
        <v>811</v>
      </c>
      <c r="E917" s="448"/>
      <c r="F917" s="448"/>
      <c r="G917" s="449"/>
      <c r="H917" s="448"/>
      <c r="I917" s="448"/>
      <c r="J917" s="450"/>
    </row>
    <row r="918" spans="2:10" x14ac:dyDescent="0.2">
      <c r="B918" s="447"/>
      <c r="C918" s="448"/>
      <c r="D918" s="448" t="s">
        <v>398</v>
      </c>
      <c r="E918" s="448"/>
      <c r="F918" s="448"/>
      <c r="G918" s="449"/>
      <c r="H918" s="448"/>
      <c r="I918" s="448"/>
      <c r="J918" s="450"/>
    </row>
    <row r="919" spans="2:10" x14ac:dyDescent="0.2">
      <c r="B919" s="447"/>
      <c r="C919" s="448"/>
      <c r="D919" s="448" t="s">
        <v>372</v>
      </c>
      <c r="E919" s="448"/>
      <c r="F919" s="448"/>
      <c r="G919" s="449"/>
      <c r="H919" s="448"/>
      <c r="I919" s="448"/>
      <c r="J919" s="450"/>
    </row>
    <row r="920" spans="2:10" x14ac:dyDescent="0.2">
      <c r="B920" s="447"/>
      <c r="C920" s="448"/>
      <c r="D920" s="448"/>
      <c r="E920" s="448"/>
      <c r="F920" s="448"/>
      <c r="G920" s="449"/>
      <c r="H920" s="448"/>
      <c r="I920" s="448"/>
      <c r="J920" s="450"/>
    </row>
    <row r="921" spans="2:10" x14ac:dyDescent="0.2">
      <c r="B921" s="447"/>
      <c r="C921" s="448"/>
      <c r="D921" s="448"/>
      <c r="E921" s="448"/>
      <c r="F921" s="448"/>
      <c r="G921" s="449"/>
      <c r="H921" s="448"/>
      <c r="I921" s="448"/>
      <c r="J921" s="450"/>
    </row>
    <row r="922" spans="2:10" x14ac:dyDescent="0.2">
      <c r="B922" s="447"/>
      <c r="C922" s="448"/>
      <c r="D922" s="448"/>
      <c r="E922" s="448"/>
      <c r="F922" s="448"/>
      <c r="G922" s="449"/>
      <c r="H922" s="448"/>
      <c r="I922" s="448"/>
      <c r="J922" s="450"/>
    </row>
    <row r="923" spans="2:10" x14ac:dyDescent="0.2">
      <c r="B923" s="447"/>
      <c r="C923" s="448"/>
      <c r="D923" s="448"/>
      <c r="E923" s="448"/>
      <c r="F923" s="448"/>
      <c r="G923" s="449"/>
      <c r="H923" s="448"/>
      <c r="I923" s="448"/>
      <c r="J923" s="450"/>
    </row>
    <row r="924" spans="2:10" x14ac:dyDescent="0.2">
      <c r="B924" s="447"/>
      <c r="C924" s="448"/>
      <c r="D924" s="448"/>
      <c r="E924" s="448"/>
      <c r="F924" s="448"/>
      <c r="G924" s="449"/>
      <c r="H924" s="448"/>
      <c r="I924" s="448"/>
      <c r="J924" s="450"/>
    </row>
    <row r="925" spans="2:10" x14ac:dyDescent="0.2">
      <c r="B925" s="447"/>
      <c r="C925" s="448"/>
      <c r="D925" s="448"/>
      <c r="E925" s="448"/>
      <c r="F925" s="448"/>
      <c r="G925" s="449"/>
      <c r="H925" s="448"/>
      <c r="I925" s="448"/>
      <c r="J925" s="450"/>
    </row>
    <row r="926" spans="2:10" x14ac:dyDescent="0.2">
      <c r="B926" s="447"/>
      <c r="C926" s="448"/>
      <c r="D926" s="448"/>
      <c r="E926" s="448"/>
      <c r="F926" s="448"/>
      <c r="G926" s="449"/>
      <c r="H926" s="448"/>
      <c r="I926" s="448"/>
      <c r="J926" s="450"/>
    </row>
    <row r="927" spans="2:10" x14ac:dyDescent="0.2">
      <c r="B927" s="447"/>
      <c r="C927" s="448"/>
      <c r="D927" s="448"/>
      <c r="E927" s="448"/>
      <c r="F927" s="448"/>
      <c r="G927" s="449"/>
      <c r="H927" s="448"/>
      <c r="I927" s="448"/>
      <c r="J927" s="450"/>
    </row>
    <row r="928" spans="2:10" x14ac:dyDescent="0.2">
      <c r="B928" s="447"/>
      <c r="C928" s="448"/>
      <c r="D928" s="448"/>
      <c r="E928" s="448"/>
      <c r="F928" s="448"/>
      <c r="G928" s="449"/>
      <c r="H928" s="448"/>
      <c r="I928" s="448"/>
      <c r="J928" s="450"/>
    </row>
    <row r="929" spans="2:10" x14ac:dyDescent="0.2">
      <c r="B929" s="447"/>
      <c r="C929" s="448"/>
      <c r="D929" s="448"/>
      <c r="E929" s="448"/>
      <c r="F929" s="448"/>
      <c r="G929" s="449"/>
      <c r="H929" s="448"/>
      <c r="I929" s="448"/>
      <c r="J929" s="450"/>
    </row>
    <row r="930" spans="2:10" x14ac:dyDescent="0.2">
      <c r="B930" s="447"/>
      <c r="C930" s="448"/>
      <c r="D930" s="448"/>
      <c r="E930" s="448"/>
      <c r="F930" s="448"/>
      <c r="G930" s="449"/>
      <c r="H930" s="448"/>
      <c r="I930" s="448"/>
      <c r="J930" s="450"/>
    </row>
    <row r="931" spans="2:10" x14ac:dyDescent="0.2">
      <c r="B931" s="447"/>
      <c r="C931" s="448"/>
      <c r="D931" s="448"/>
      <c r="E931" s="448"/>
      <c r="F931" s="448"/>
      <c r="G931" s="449"/>
      <c r="H931" s="448"/>
      <c r="I931" s="448"/>
      <c r="J931" s="450"/>
    </row>
    <row r="932" spans="2:10" x14ac:dyDescent="0.2">
      <c r="B932" s="447"/>
      <c r="C932" s="448"/>
      <c r="D932" s="448"/>
      <c r="E932" s="448"/>
      <c r="F932" s="448"/>
      <c r="G932" s="449"/>
      <c r="H932" s="448"/>
      <c r="I932" s="448"/>
      <c r="J932" s="450"/>
    </row>
    <row r="933" spans="2:10" x14ac:dyDescent="0.2">
      <c r="B933" s="447"/>
      <c r="C933" s="448"/>
      <c r="D933" s="448"/>
      <c r="E933" s="448"/>
      <c r="F933" s="448"/>
      <c r="G933" s="449"/>
      <c r="H933" s="448"/>
      <c r="I933" s="448"/>
      <c r="J933" s="450"/>
    </row>
    <row r="934" spans="2:10" x14ac:dyDescent="0.2">
      <c r="B934" s="447"/>
      <c r="C934" s="448"/>
      <c r="D934" s="448"/>
      <c r="E934" s="448"/>
      <c r="F934" s="448"/>
      <c r="G934" s="449"/>
      <c r="H934" s="448"/>
      <c r="I934" s="448"/>
      <c r="J934" s="450"/>
    </row>
    <row r="935" spans="2:10" x14ac:dyDescent="0.2">
      <c r="B935" s="447"/>
      <c r="C935" s="448"/>
      <c r="D935" s="448"/>
      <c r="E935" s="448"/>
      <c r="F935" s="448"/>
      <c r="G935" s="449"/>
      <c r="H935" s="448"/>
      <c r="I935" s="448"/>
      <c r="J935" s="450"/>
    </row>
    <row r="936" spans="2:10" x14ac:dyDescent="0.2">
      <c r="B936" s="447"/>
      <c r="C936" s="448"/>
      <c r="D936" s="448"/>
      <c r="E936" s="448"/>
      <c r="F936" s="448"/>
      <c r="G936" s="449"/>
      <c r="H936" s="448"/>
      <c r="I936" s="448"/>
      <c r="J936" s="450"/>
    </row>
    <row r="937" spans="2:10" x14ac:dyDescent="0.2">
      <c r="B937" s="447"/>
      <c r="C937" s="448"/>
      <c r="D937" s="448"/>
      <c r="E937" s="448"/>
      <c r="F937" s="448"/>
      <c r="G937" s="449"/>
      <c r="H937" s="448"/>
      <c r="I937" s="448"/>
      <c r="J937" s="450"/>
    </row>
    <row r="938" spans="2:10" x14ac:dyDescent="0.2">
      <c r="B938" s="447"/>
      <c r="C938" s="448"/>
      <c r="D938" s="448"/>
      <c r="E938" s="448"/>
      <c r="F938" s="448"/>
      <c r="G938" s="449"/>
      <c r="H938" s="448"/>
      <c r="I938" s="448"/>
      <c r="J938" s="450"/>
    </row>
    <row r="939" spans="2:10" x14ac:dyDescent="0.2">
      <c r="B939" s="447"/>
      <c r="C939" s="448" t="s">
        <v>339</v>
      </c>
      <c r="D939" s="448"/>
      <c r="E939" s="448"/>
      <c r="F939" s="455" t="s">
        <v>340</v>
      </c>
      <c r="G939" s="449"/>
      <c r="H939" s="448"/>
      <c r="I939" s="448"/>
      <c r="J939" s="450"/>
    </row>
    <row r="940" spans="2:10" x14ac:dyDescent="0.2">
      <c r="B940" s="447"/>
      <c r="C940" s="448"/>
      <c r="D940" s="448" t="s">
        <v>341</v>
      </c>
      <c r="E940" s="448"/>
      <c r="F940" s="456">
        <v>1000000</v>
      </c>
      <c r="G940" s="449"/>
      <c r="H940" s="448"/>
      <c r="I940" s="448"/>
      <c r="J940" s="450"/>
    </row>
    <row r="941" spans="2:10" x14ac:dyDescent="0.2">
      <c r="B941" s="447"/>
      <c r="C941" s="448"/>
      <c r="D941" s="448" t="s">
        <v>342</v>
      </c>
      <c r="E941" s="448"/>
      <c r="F941" s="457">
        <v>0.159002729429364</v>
      </c>
      <c r="G941" s="449"/>
      <c r="H941" s="448"/>
      <c r="I941" s="448"/>
      <c r="J941" s="450"/>
    </row>
    <row r="942" spans="2:10" x14ac:dyDescent="0.2">
      <c r="B942" s="447"/>
      <c r="C942" s="448"/>
      <c r="D942" s="448" t="s">
        <v>343</v>
      </c>
      <c r="E942" s="448"/>
      <c r="F942" s="457">
        <v>0.14806508674347291</v>
      </c>
      <c r="G942" s="449"/>
      <c r="H942" s="448"/>
      <c r="I942" s="448"/>
      <c r="J942" s="450"/>
    </row>
    <row r="943" spans="2:10" x14ac:dyDescent="0.2">
      <c r="B943" s="447"/>
      <c r="C943" s="448"/>
      <c r="D943" s="448" t="s">
        <v>344</v>
      </c>
      <c r="E943" s="448"/>
      <c r="F943" s="457">
        <v>0.15296555148624283</v>
      </c>
      <c r="G943" s="449"/>
      <c r="H943" s="448"/>
      <c r="I943" s="448"/>
      <c r="J943" s="450"/>
    </row>
    <row r="944" spans="2:10" x14ac:dyDescent="0.2">
      <c r="B944" s="447"/>
      <c r="C944" s="448"/>
      <c r="D944" s="448" t="s">
        <v>345</v>
      </c>
      <c r="E944" s="448"/>
      <c r="F944" s="458" t="s">
        <v>393</v>
      </c>
      <c r="G944" s="449"/>
      <c r="H944" s="448"/>
      <c r="I944" s="448"/>
      <c r="J944" s="450"/>
    </row>
    <row r="945" spans="2:10" x14ac:dyDescent="0.2">
      <c r="B945" s="447"/>
      <c r="C945" s="448"/>
      <c r="D945" s="448" t="s">
        <v>346</v>
      </c>
      <c r="E945" s="448"/>
      <c r="F945" s="457">
        <v>8.9945858841515458E-2</v>
      </c>
      <c r="G945" s="449"/>
      <c r="H945" s="448"/>
      <c r="I945" s="448"/>
      <c r="J945" s="450"/>
    </row>
    <row r="946" spans="2:10" x14ac:dyDescent="0.2">
      <c r="B946" s="447"/>
      <c r="C946" s="448"/>
      <c r="D946" s="448" t="s">
        <v>347</v>
      </c>
      <c r="E946" s="448"/>
      <c r="F946" s="457">
        <v>8.0902575227378253E-3</v>
      </c>
      <c r="G946" s="449"/>
      <c r="H946" s="448"/>
      <c r="I946" s="448"/>
      <c r="J946" s="450"/>
    </row>
    <row r="947" spans="2:10" x14ac:dyDescent="0.2">
      <c r="B947" s="447"/>
      <c r="C947" s="448"/>
      <c r="D947" s="448" t="s">
        <v>348</v>
      </c>
      <c r="E947" s="448"/>
      <c r="F947" s="459">
        <v>-0.32454649404280417</v>
      </c>
      <c r="G947" s="449"/>
      <c r="H947" s="448"/>
      <c r="I947" s="448"/>
      <c r="J947" s="450"/>
    </row>
    <row r="948" spans="2:10" x14ac:dyDescent="0.2">
      <c r="B948" s="447"/>
      <c r="C948" s="448"/>
      <c r="D948" s="448" t="s">
        <v>349</v>
      </c>
      <c r="E948" s="448"/>
      <c r="F948" s="460">
        <v>3.1309112341812226</v>
      </c>
      <c r="G948" s="449"/>
      <c r="H948" s="448"/>
      <c r="I948" s="448"/>
      <c r="J948" s="450"/>
    </row>
    <row r="949" spans="2:10" x14ac:dyDescent="0.2">
      <c r="B949" s="447"/>
      <c r="C949" s="448"/>
      <c r="D949" s="448" t="s">
        <v>350</v>
      </c>
      <c r="E949" s="448"/>
      <c r="F949" s="459">
        <v>0.60747513691292598</v>
      </c>
      <c r="G949" s="449"/>
      <c r="H949" s="448"/>
      <c r="I949" s="448"/>
      <c r="J949" s="450"/>
    </row>
    <row r="950" spans="2:10" x14ac:dyDescent="0.2">
      <c r="B950" s="447"/>
      <c r="C950" s="448"/>
      <c r="D950" s="448" t="s">
        <v>351</v>
      </c>
      <c r="E950" s="448"/>
      <c r="F950" s="457">
        <v>-0.37211314851689942</v>
      </c>
      <c r="G950" s="449"/>
      <c r="H950" s="448"/>
      <c r="I950" s="448"/>
      <c r="J950" s="450"/>
    </row>
    <row r="951" spans="2:10" x14ac:dyDescent="0.2">
      <c r="B951" s="447"/>
      <c r="C951" s="448"/>
      <c r="D951" s="448" t="s">
        <v>352</v>
      </c>
      <c r="E951" s="448"/>
      <c r="F951" s="457">
        <v>0.46990152715652822</v>
      </c>
      <c r="G951" s="449"/>
      <c r="H951" s="448"/>
      <c r="I951" s="448"/>
      <c r="J951" s="450"/>
    </row>
    <row r="952" spans="2:10" x14ac:dyDescent="0.2">
      <c r="B952" s="447"/>
      <c r="C952" s="448"/>
      <c r="D952" s="448" t="s">
        <v>353</v>
      </c>
      <c r="E952" s="448"/>
      <c r="F952" s="457">
        <v>0.84201467567342769</v>
      </c>
      <c r="G952" s="449"/>
      <c r="H952" s="448"/>
      <c r="I952" s="448"/>
      <c r="J952" s="450"/>
    </row>
    <row r="953" spans="2:10" x14ac:dyDescent="0.2">
      <c r="B953" s="447"/>
      <c r="C953" s="448"/>
      <c r="D953" s="448" t="s">
        <v>354</v>
      </c>
      <c r="E953" s="448"/>
      <c r="F953" s="457">
        <v>8.9945858841515463E-5</v>
      </c>
      <c r="G953" s="449"/>
      <c r="H953" s="448"/>
      <c r="I953" s="448"/>
      <c r="J953" s="450"/>
    </row>
    <row r="954" spans="2:10" x14ac:dyDescent="0.2">
      <c r="B954" s="447"/>
      <c r="C954" s="448"/>
      <c r="D954" s="448"/>
      <c r="E954" s="448"/>
      <c r="F954" s="448"/>
      <c r="G954" s="449"/>
      <c r="H954" s="448"/>
      <c r="I954" s="448"/>
      <c r="J954" s="450"/>
    </row>
    <row r="955" spans="2:10" x14ac:dyDescent="0.2">
      <c r="B955" s="451" t="s">
        <v>810</v>
      </c>
      <c r="C955" s="452"/>
      <c r="D955" s="452"/>
      <c r="E955" s="452"/>
      <c r="F955" s="452"/>
      <c r="G955" s="453"/>
      <c r="H955" s="452"/>
      <c r="I955" s="452"/>
      <c r="J955" s="454"/>
    </row>
    <row r="956" spans="2:10" x14ac:dyDescent="0.2">
      <c r="B956" s="447"/>
      <c r="C956" s="448"/>
      <c r="D956" s="452" t="s">
        <v>838</v>
      </c>
      <c r="E956" s="448"/>
      <c r="F956" s="448"/>
      <c r="G956" s="449"/>
      <c r="H956" s="448"/>
      <c r="I956" s="448"/>
      <c r="J956" s="450"/>
    </row>
    <row r="957" spans="2:10" x14ac:dyDescent="0.2">
      <c r="B957" s="447"/>
      <c r="C957" s="448" t="s">
        <v>356</v>
      </c>
      <c r="D957" s="448"/>
      <c r="E957" s="448"/>
      <c r="F957" s="455" t="s">
        <v>340</v>
      </c>
      <c r="G957" s="449"/>
      <c r="H957" s="448"/>
      <c r="I957" s="448"/>
      <c r="J957" s="450"/>
    </row>
    <row r="958" spans="2:10" x14ac:dyDescent="0.2">
      <c r="B958" s="447"/>
      <c r="C958" s="448"/>
      <c r="D958" s="448" t="s">
        <v>357</v>
      </c>
      <c r="E958" s="448"/>
      <c r="F958" s="457">
        <v>-0.37211314851689942</v>
      </c>
      <c r="G958" s="449"/>
      <c r="H958" s="448"/>
      <c r="I958" s="448"/>
      <c r="J958" s="450"/>
    </row>
    <row r="959" spans="2:10" x14ac:dyDescent="0.2">
      <c r="B959" s="447"/>
      <c r="C959" s="448"/>
      <c r="D959" s="448" t="s">
        <v>358</v>
      </c>
      <c r="E959" s="448"/>
      <c r="F959" s="457">
        <v>3.0011770567492001E-2</v>
      </c>
      <c r="G959" s="449"/>
      <c r="H959" s="448"/>
      <c r="I959" s="448"/>
      <c r="J959" s="450"/>
    </row>
    <row r="960" spans="2:10" x14ac:dyDescent="0.2">
      <c r="B960" s="447"/>
      <c r="C960" s="448"/>
      <c r="D960" s="448" t="s">
        <v>359</v>
      </c>
      <c r="E960" s="448"/>
      <c r="F960" s="457">
        <v>7.4079136207473001E-2</v>
      </c>
      <c r="G960" s="449"/>
      <c r="H960" s="448"/>
      <c r="I960" s="448"/>
      <c r="J960" s="450"/>
    </row>
    <row r="961" spans="2:10" x14ac:dyDescent="0.2">
      <c r="B961" s="447"/>
      <c r="C961" s="448"/>
      <c r="D961" s="448" t="s">
        <v>360</v>
      </c>
      <c r="E961" s="448"/>
      <c r="F961" s="457">
        <v>0.104482036789226</v>
      </c>
      <c r="G961" s="449"/>
      <c r="H961" s="448"/>
      <c r="I961" s="448"/>
      <c r="J961" s="450"/>
    </row>
    <row r="962" spans="2:10" x14ac:dyDescent="0.2">
      <c r="B962" s="447"/>
      <c r="C962" s="448"/>
      <c r="D962" s="448" t="s">
        <v>361</v>
      </c>
      <c r="E962" s="448"/>
      <c r="F962" s="457">
        <v>0.129887496104203</v>
      </c>
      <c r="G962" s="449"/>
      <c r="H962" s="448"/>
      <c r="I962" s="448"/>
      <c r="J962" s="450"/>
    </row>
    <row r="963" spans="2:10" x14ac:dyDescent="0.2">
      <c r="B963" s="447"/>
      <c r="C963" s="448"/>
      <c r="D963" s="448" t="s">
        <v>362</v>
      </c>
      <c r="E963" s="448"/>
      <c r="F963" s="457">
        <v>0.152965434590252</v>
      </c>
      <c r="G963" s="449"/>
      <c r="H963" s="448"/>
      <c r="I963" s="448"/>
      <c r="J963" s="450"/>
    </row>
    <row r="964" spans="2:10" x14ac:dyDescent="0.2">
      <c r="B964" s="447"/>
      <c r="C964" s="448"/>
      <c r="D964" s="448" t="s">
        <v>363</v>
      </c>
      <c r="E964" s="448"/>
      <c r="F964" s="457">
        <v>0.175277655960978</v>
      </c>
      <c r="G964" s="449"/>
      <c r="H964" s="448"/>
      <c r="I964" s="448"/>
      <c r="J964" s="450"/>
    </row>
    <row r="965" spans="2:10" x14ac:dyDescent="0.2">
      <c r="B965" s="447"/>
      <c r="C965" s="448"/>
      <c r="D965" s="448" t="s">
        <v>364</v>
      </c>
      <c r="E965" s="448"/>
      <c r="F965" s="457">
        <v>0.19865226400250699</v>
      </c>
      <c r="G965" s="449"/>
      <c r="H965" s="448"/>
      <c r="I965" s="448"/>
      <c r="J965" s="450"/>
    </row>
    <row r="966" spans="2:10" x14ac:dyDescent="0.2">
      <c r="B966" s="447"/>
      <c r="C966" s="448"/>
      <c r="D966" s="448" t="s">
        <v>365</v>
      </c>
      <c r="E966" s="448"/>
      <c r="F966" s="457">
        <v>0.22492371903701799</v>
      </c>
      <c r="G966" s="449"/>
      <c r="H966" s="448"/>
      <c r="I966" s="448"/>
      <c r="J966" s="450"/>
    </row>
    <row r="967" spans="2:10" x14ac:dyDescent="0.2">
      <c r="B967" s="447"/>
      <c r="C967" s="448"/>
      <c r="D967" s="448" t="s">
        <v>366</v>
      </c>
      <c r="E967" s="448"/>
      <c r="F967" s="457">
        <v>0.25998058160408799</v>
      </c>
      <c r="G967" s="449"/>
      <c r="H967" s="448"/>
      <c r="I967" s="448"/>
      <c r="J967" s="450"/>
    </row>
    <row r="968" spans="2:10" x14ac:dyDescent="0.2">
      <c r="B968" s="447"/>
      <c r="C968" s="448"/>
      <c r="D968" s="448" t="s">
        <v>367</v>
      </c>
      <c r="E968" s="448"/>
      <c r="F968" s="457">
        <v>0.469901527156528</v>
      </c>
      <c r="G968" s="449"/>
      <c r="H968" s="448"/>
      <c r="I968" s="448"/>
      <c r="J968" s="450"/>
    </row>
    <row r="969" spans="2:10" x14ac:dyDescent="0.2">
      <c r="B969" s="447"/>
      <c r="C969" s="448"/>
      <c r="D969" s="448"/>
      <c r="E969" s="448"/>
      <c r="F969" s="448"/>
      <c r="G969" s="449"/>
      <c r="H969" s="448"/>
      <c r="I969" s="448"/>
      <c r="J969" s="450"/>
    </row>
    <row r="970" spans="2:10" x14ac:dyDescent="0.2">
      <c r="B970" s="451" t="s">
        <v>455</v>
      </c>
      <c r="C970" s="452"/>
      <c r="D970" s="452"/>
      <c r="E970" s="452"/>
      <c r="F970" s="452"/>
      <c r="G970" s="453"/>
      <c r="H970" s="452"/>
      <c r="I970" s="452"/>
      <c r="J970" s="454"/>
    </row>
    <row r="971" spans="2:10" x14ac:dyDescent="0.2">
      <c r="B971" s="447"/>
      <c r="C971" s="448"/>
      <c r="D971" s="452" t="s">
        <v>168</v>
      </c>
      <c r="E971" s="448"/>
      <c r="F971" s="448"/>
      <c r="G971" s="449"/>
      <c r="H971" s="448"/>
      <c r="I971" s="448"/>
      <c r="J971" s="450"/>
    </row>
    <row r="972" spans="2:10" x14ac:dyDescent="0.2">
      <c r="B972" s="447"/>
      <c r="C972" s="448" t="s">
        <v>335</v>
      </c>
      <c r="D972" s="448"/>
      <c r="E972" s="448"/>
      <c r="F972" s="448"/>
      <c r="G972" s="449"/>
      <c r="H972" s="448"/>
      <c r="I972" s="448"/>
      <c r="J972" s="450"/>
    </row>
    <row r="973" spans="2:10" x14ac:dyDescent="0.2">
      <c r="B973" s="447"/>
      <c r="C973" s="448"/>
      <c r="D973" s="448" t="s">
        <v>809</v>
      </c>
      <c r="E973" s="448"/>
      <c r="F973" s="448"/>
      <c r="G973" s="449"/>
      <c r="H973" s="448"/>
      <c r="I973" s="448"/>
      <c r="J973" s="450"/>
    </row>
    <row r="974" spans="2:10" x14ac:dyDescent="0.2">
      <c r="B974" s="447"/>
      <c r="C974" s="448"/>
      <c r="D974" s="448" t="s">
        <v>808</v>
      </c>
      <c r="E974" s="448"/>
      <c r="F974" s="448"/>
      <c r="G974" s="449"/>
      <c r="H974" s="448"/>
      <c r="I974" s="448"/>
      <c r="J974" s="450"/>
    </row>
    <row r="975" spans="2:10" x14ac:dyDescent="0.2">
      <c r="B975" s="447"/>
      <c r="C975" s="448"/>
      <c r="D975" s="448" t="s">
        <v>372</v>
      </c>
      <c r="E975" s="448"/>
      <c r="F975" s="448"/>
      <c r="G975" s="449"/>
      <c r="H975" s="448"/>
      <c r="I975" s="448"/>
      <c r="J975" s="450"/>
    </row>
    <row r="976" spans="2:10" x14ac:dyDescent="0.2">
      <c r="B976" s="447"/>
      <c r="C976" s="448"/>
      <c r="D976" s="448"/>
      <c r="E976" s="448"/>
      <c r="F976" s="448"/>
      <c r="G976" s="449"/>
      <c r="H976" s="448"/>
      <c r="I976" s="448"/>
      <c r="J976" s="450"/>
    </row>
    <row r="977" spans="2:10" x14ac:dyDescent="0.2">
      <c r="B977" s="447"/>
      <c r="C977" s="448"/>
      <c r="D977" s="448"/>
      <c r="E977" s="448"/>
      <c r="F977" s="448"/>
      <c r="G977" s="449"/>
      <c r="H977" s="448"/>
      <c r="I977" s="448"/>
      <c r="J977" s="450"/>
    </row>
    <row r="978" spans="2:10" x14ac:dyDescent="0.2">
      <c r="B978" s="447"/>
      <c r="C978" s="448"/>
      <c r="D978" s="448"/>
      <c r="E978" s="448"/>
      <c r="F978" s="448"/>
      <c r="G978" s="449"/>
      <c r="H978" s="448"/>
      <c r="I978" s="448"/>
      <c r="J978" s="450"/>
    </row>
    <row r="979" spans="2:10" x14ac:dyDescent="0.2">
      <c r="B979" s="447"/>
      <c r="C979" s="448"/>
      <c r="D979" s="448"/>
      <c r="E979" s="448"/>
      <c r="F979" s="448"/>
      <c r="G979" s="449"/>
      <c r="H979" s="448"/>
      <c r="I979" s="448"/>
      <c r="J979" s="450"/>
    </row>
    <row r="980" spans="2:10" x14ac:dyDescent="0.2">
      <c r="B980" s="447"/>
      <c r="C980" s="448"/>
      <c r="D980" s="448"/>
      <c r="E980" s="448"/>
      <c r="F980" s="448"/>
      <c r="G980" s="449"/>
      <c r="H980" s="448"/>
      <c r="I980" s="448"/>
      <c r="J980" s="450"/>
    </row>
    <row r="981" spans="2:10" x14ac:dyDescent="0.2">
      <c r="B981" s="447"/>
      <c r="C981" s="448"/>
      <c r="D981" s="448"/>
      <c r="E981" s="448"/>
      <c r="F981" s="448"/>
      <c r="G981" s="449"/>
      <c r="H981" s="448"/>
      <c r="I981" s="448"/>
      <c r="J981" s="450"/>
    </row>
    <row r="982" spans="2:10" x14ac:dyDescent="0.2">
      <c r="B982" s="447"/>
      <c r="C982" s="448"/>
      <c r="D982" s="448"/>
      <c r="E982" s="448"/>
      <c r="F982" s="448"/>
      <c r="G982" s="449"/>
      <c r="H982" s="448"/>
      <c r="I982" s="448"/>
      <c r="J982" s="450"/>
    </row>
    <row r="983" spans="2:10" x14ac:dyDescent="0.2">
      <c r="B983" s="447"/>
      <c r="C983" s="448"/>
      <c r="D983" s="448"/>
      <c r="E983" s="448"/>
      <c r="F983" s="448"/>
      <c r="G983" s="449"/>
      <c r="H983" s="448"/>
      <c r="I983" s="448"/>
      <c r="J983" s="450"/>
    </row>
    <row r="984" spans="2:10" x14ac:dyDescent="0.2">
      <c r="B984" s="447"/>
      <c r="C984" s="448"/>
      <c r="D984" s="448"/>
      <c r="E984" s="448"/>
      <c r="F984" s="448"/>
      <c r="G984" s="449"/>
      <c r="H984" s="448"/>
      <c r="I984" s="448"/>
      <c r="J984" s="450"/>
    </row>
    <row r="985" spans="2:10" x14ac:dyDescent="0.2">
      <c r="B985" s="447"/>
      <c r="C985" s="448"/>
      <c r="D985" s="448"/>
      <c r="E985" s="448"/>
      <c r="F985" s="448"/>
      <c r="G985" s="449"/>
      <c r="H985" s="448"/>
      <c r="I985" s="448"/>
      <c r="J985" s="450"/>
    </row>
    <row r="986" spans="2:10" x14ac:dyDescent="0.2">
      <c r="B986" s="447"/>
      <c r="C986" s="448"/>
      <c r="D986" s="448"/>
      <c r="E986" s="448"/>
      <c r="F986" s="448"/>
      <c r="G986" s="449"/>
      <c r="H986" s="448"/>
      <c r="I986" s="448"/>
      <c r="J986" s="450"/>
    </row>
    <row r="987" spans="2:10" x14ac:dyDescent="0.2">
      <c r="B987" s="447"/>
      <c r="C987" s="448"/>
      <c r="D987" s="448"/>
      <c r="E987" s="448"/>
      <c r="F987" s="448"/>
      <c r="G987" s="449"/>
      <c r="H987" s="448"/>
      <c r="I987" s="448"/>
      <c r="J987" s="450"/>
    </row>
    <row r="988" spans="2:10" x14ac:dyDescent="0.2">
      <c r="B988" s="447"/>
      <c r="C988" s="448"/>
      <c r="D988" s="448"/>
      <c r="E988" s="448"/>
      <c r="F988" s="448"/>
      <c r="G988" s="449"/>
      <c r="H988" s="448"/>
      <c r="I988" s="448"/>
      <c r="J988" s="450"/>
    </row>
    <row r="989" spans="2:10" x14ac:dyDescent="0.2">
      <c r="B989" s="447"/>
      <c r="C989" s="448"/>
      <c r="D989" s="448"/>
      <c r="E989" s="448"/>
      <c r="F989" s="448"/>
      <c r="G989" s="449"/>
      <c r="H989" s="448"/>
      <c r="I989" s="448"/>
      <c r="J989" s="450"/>
    </row>
    <row r="990" spans="2:10" x14ac:dyDescent="0.2">
      <c r="B990" s="447"/>
      <c r="C990" s="448"/>
      <c r="D990" s="448"/>
      <c r="E990" s="448"/>
      <c r="F990" s="448"/>
      <c r="G990" s="449"/>
      <c r="H990" s="448"/>
      <c r="I990" s="448"/>
      <c r="J990" s="450"/>
    </row>
    <row r="991" spans="2:10" x14ac:dyDescent="0.2">
      <c r="B991" s="447"/>
      <c r="C991" s="448"/>
      <c r="D991" s="448"/>
      <c r="E991" s="448"/>
      <c r="F991" s="448"/>
      <c r="G991" s="449"/>
      <c r="H991" s="448"/>
      <c r="I991" s="448"/>
      <c r="J991" s="450"/>
    </row>
    <row r="992" spans="2:10" x14ac:dyDescent="0.2">
      <c r="B992" s="447"/>
      <c r="C992" s="448"/>
      <c r="D992" s="448"/>
      <c r="E992" s="448"/>
      <c r="F992" s="448"/>
      <c r="G992" s="449"/>
      <c r="H992" s="448"/>
      <c r="I992" s="448"/>
      <c r="J992" s="450"/>
    </row>
    <row r="993" spans="2:10" x14ac:dyDescent="0.2">
      <c r="B993" s="447"/>
      <c r="C993" s="448"/>
      <c r="D993" s="448"/>
      <c r="E993" s="448"/>
      <c r="F993" s="448"/>
      <c r="G993" s="449"/>
      <c r="H993" s="448"/>
      <c r="I993" s="448"/>
      <c r="J993" s="450"/>
    </row>
    <row r="994" spans="2:10" x14ac:dyDescent="0.2">
      <c r="B994" s="447"/>
      <c r="C994" s="448"/>
      <c r="D994" s="448"/>
      <c r="E994" s="448"/>
      <c r="F994" s="448"/>
      <c r="G994" s="449"/>
      <c r="H994" s="448"/>
      <c r="I994" s="448"/>
      <c r="J994" s="450"/>
    </row>
    <row r="995" spans="2:10" x14ac:dyDescent="0.2">
      <c r="B995" s="447"/>
      <c r="C995" s="448" t="s">
        <v>339</v>
      </c>
      <c r="D995" s="448"/>
      <c r="E995" s="448"/>
      <c r="F995" s="455" t="s">
        <v>340</v>
      </c>
      <c r="G995" s="449"/>
      <c r="H995" s="448"/>
      <c r="I995" s="448"/>
      <c r="J995" s="450"/>
    </row>
    <row r="996" spans="2:10" x14ac:dyDescent="0.2">
      <c r="B996" s="447"/>
      <c r="C996" s="448"/>
      <c r="D996" s="448" t="s">
        <v>341</v>
      </c>
      <c r="E996" s="448"/>
      <c r="F996" s="456">
        <v>1000000</v>
      </c>
      <c r="G996" s="449"/>
      <c r="H996" s="448"/>
      <c r="I996" s="448"/>
      <c r="J996" s="450"/>
    </row>
    <row r="997" spans="2:10" x14ac:dyDescent="0.2">
      <c r="B997" s="447"/>
      <c r="C997" s="448"/>
      <c r="D997" s="448" t="s">
        <v>342</v>
      </c>
      <c r="E997" s="448"/>
      <c r="F997" s="457">
        <v>0.50044381601189669</v>
      </c>
      <c r="G997" s="449"/>
      <c r="H997" s="448"/>
      <c r="I997" s="448"/>
      <c r="J997" s="450"/>
    </row>
    <row r="998" spans="2:10" x14ac:dyDescent="0.2">
      <c r="B998" s="447"/>
      <c r="C998" s="448"/>
      <c r="D998" s="448" t="s">
        <v>343</v>
      </c>
      <c r="E998" s="448"/>
      <c r="F998" s="457">
        <v>0.47743376803603732</v>
      </c>
      <c r="G998" s="449"/>
      <c r="H998" s="448"/>
      <c r="I998" s="448"/>
      <c r="J998" s="450"/>
    </row>
    <row r="999" spans="2:10" x14ac:dyDescent="0.2">
      <c r="B999" s="447"/>
      <c r="C999" s="448"/>
      <c r="D999" s="448" t="s">
        <v>344</v>
      </c>
      <c r="E999" s="448"/>
      <c r="F999" s="457">
        <v>0.48205352255963774</v>
      </c>
      <c r="G999" s="449"/>
      <c r="H999" s="448"/>
      <c r="I999" s="448"/>
      <c r="J999" s="450"/>
    </row>
    <row r="1000" spans="2:10" x14ac:dyDescent="0.2">
      <c r="B1000" s="447"/>
      <c r="C1000" s="448"/>
      <c r="D1000" s="448" t="s">
        <v>345</v>
      </c>
      <c r="E1000" s="448"/>
      <c r="F1000" s="458" t="s">
        <v>393</v>
      </c>
      <c r="G1000" s="449"/>
      <c r="H1000" s="448"/>
      <c r="I1000" s="448"/>
      <c r="J1000" s="450"/>
    </row>
    <row r="1001" spans="2:10" x14ac:dyDescent="0.2">
      <c r="B1001" s="447"/>
      <c r="C1001" s="448"/>
      <c r="D1001" s="448" t="s">
        <v>346</v>
      </c>
      <c r="E1001" s="448"/>
      <c r="F1001" s="457">
        <v>7.6654361426124445E-2</v>
      </c>
      <c r="G1001" s="449"/>
      <c r="H1001" s="448"/>
      <c r="I1001" s="448"/>
      <c r="J1001" s="450"/>
    </row>
    <row r="1002" spans="2:10" x14ac:dyDescent="0.2">
      <c r="B1002" s="447"/>
      <c r="C1002" s="448"/>
      <c r="D1002" s="448" t="s">
        <v>347</v>
      </c>
      <c r="E1002" s="448"/>
      <c r="F1002" s="457">
        <v>5.8758911256469159E-3</v>
      </c>
      <c r="G1002" s="449"/>
      <c r="H1002" s="448"/>
      <c r="I1002" s="448"/>
      <c r="J1002" s="450"/>
    </row>
    <row r="1003" spans="2:10" x14ac:dyDescent="0.2">
      <c r="B1003" s="447"/>
      <c r="C1003" s="448"/>
      <c r="D1003" s="448" t="s">
        <v>348</v>
      </c>
      <c r="E1003" s="448"/>
      <c r="F1003" s="459">
        <v>-0.36181543887248846</v>
      </c>
      <c r="G1003" s="449"/>
      <c r="H1003" s="448"/>
      <c r="I1003" s="448"/>
      <c r="J1003" s="450"/>
    </row>
    <row r="1004" spans="2:10" x14ac:dyDescent="0.2">
      <c r="B1004" s="447"/>
      <c r="C1004" s="448"/>
      <c r="D1004" s="448" t="s">
        <v>349</v>
      </c>
      <c r="E1004" s="448"/>
      <c r="F1004" s="460">
        <v>3.0975012468876035</v>
      </c>
      <c r="G1004" s="449"/>
      <c r="H1004" s="448"/>
      <c r="I1004" s="448"/>
      <c r="J1004" s="450"/>
    </row>
    <row r="1005" spans="2:10" x14ac:dyDescent="0.2">
      <c r="B1005" s="447"/>
      <c r="C1005" s="448"/>
      <c r="D1005" s="448" t="s">
        <v>350</v>
      </c>
      <c r="E1005" s="448"/>
      <c r="F1005" s="459">
        <v>0.16055496397217231</v>
      </c>
      <c r="G1005" s="449"/>
      <c r="H1005" s="448"/>
      <c r="I1005" s="448"/>
      <c r="J1005" s="450"/>
    </row>
    <row r="1006" spans="2:10" x14ac:dyDescent="0.2">
      <c r="B1006" s="447"/>
      <c r="C1006" s="448"/>
      <c r="D1006" s="448" t="s">
        <v>351</v>
      </c>
      <c r="E1006" s="448"/>
      <c r="F1006" s="457">
        <v>3.3465590728364275E-2</v>
      </c>
      <c r="G1006" s="449"/>
      <c r="H1006" s="448"/>
      <c r="I1006" s="448"/>
      <c r="J1006" s="450"/>
    </row>
    <row r="1007" spans="2:10" x14ac:dyDescent="0.2">
      <c r="B1007" s="447"/>
      <c r="C1007" s="448"/>
      <c r="D1007" s="448" t="s">
        <v>352</v>
      </c>
      <c r="E1007" s="448"/>
      <c r="F1007" s="457">
        <v>0.73874912384857283</v>
      </c>
      <c r="G1007" s="449"/>
      <c r="H1007" s="448"/>
      <c r="I1007" s="448"/>
      <c r="J1007" s="450"/>
    </row>
    <row r="1008" spans="2:10" x14ac:dyDescent="0.2">
      <c r="B1008" s="447"/>
      <c r="C1008" s="448"/>
      <c r="D1008" s="448" t="s">
        <v>353</v>
      </c>
      <c r="E1008" s="448"/>
      <c r="F1008" s="457">
        <v>0.70528353312020853</v>
      </c>
      <c r="G1008" s="449"/>
      <c r="H1008" s="448"/>
      <c r="I1008" s="448"/>
      <c r="J1008" s="450"/>
    </row>
    <row r="1009" spans="2:10" x14ac:dyDescent="0.2">
      <c r="B1009" s="447"/>
      <c r="C1009" s="448"/>
      <c r="D1009" s="448" t="s">
        <v>354</v>
      </c>
      <c r="E1009" s="448"/>
      <c r="F1009" s="457">
        <v>7.665436142612445E-5</v>
      </c>
      <c r="G1009" s="449"/>
      <c r="H1009" s="448"/>
      <c r="I1009" s="448"/>
      <c r="J1009" s="450"/>
    </row>
    <row r="1010" spans="2:10" x14ac:dyDescent="0.2">
      <c r="B1010" s="447"/>
      <c r="C1010" s="448"/>
      <c r="D1010" s="448"/>
      <c r="E1010" s="448"/>
      <c r="F1010" s="448"/>
      <c r="G1010" s="449"/>
      <c r="H1010" s="448"/>
      <c r="I1010" s="448"/>
      <c r="J1010" s="450"/>
    </row>
    <row r="1011" spans="2:10" x14ac:dyDescent="0.2">
      <c r="B1011" s="451" t="s">
        <v>458</v>
      </c>
      <c r="C1011" s="452"/>
      <c r="D1011" s="452"/>
      <c r="E1011" s="452"/>
      <c r="F1011" s="452"/>
      <c r="G1011" s="453"/>
      <c r="H1011" s="452"/>
      <c r="I1011" s="452"/>
      <c r="J1011" s="454"/>
    </row>
    <row r="1012" spans="2:10" x14ac:dyDescent="0.2">
      <c r="B1012" s="447"/>
      <c r="C1012" s="448"/>
      <c r="D1012" s="452" t="s">
        <v>168</v>
      </c>
      <c r="E1012" s="448"/>
      <c r="F1012" s="448"/>
      <c r="G1012" s="449"/>
      <c r="H1012" s="448"/>
      <c r="I1012" s="448"/>
      <c r="J1012" s="450"/>
    </row>
    <row r="1013" spans="2:10" x14ac:dyDescent="0.2">
      <c r="B1013" s="447"/>
      <c r="C1013" s="448" t="s">
        <v>356</v>
      </c>
      <c r="D1013" s="448"/>
      <c r="E1013" s="448"/>
      <c r="F1013" s="455" t="s">
        <v>340</v>
      </c>
      <c r="G1013" s="449"/>
      <c r="H1013" s="448"/>
      <c r="I1013" s="448"/>
      <c r="J1013" s="450"/>
    </row>
    <row r="1014" spans="2:10" x14ac:dyDescent="0.2">
      <c r="B1014" s="447"/>
      <c r="C1014" s="448"/>
      <c r="D1014" s="448" t="s">
        <v>357</v>
      </c>
      <c r="E1014" s="448"/>
      <c r="F1014" s="457">
        <v>3.3465590728363998E-2</v>
      </c>
      <c r="G1014" s="449"/>
      <c r="H1014" s="448"/>
      <c r="I1014" s="448"/>
      <c r="J1014" s="450"/>
    </row>
    <row r="1015" spans="2:10" x14ac:dyDescent="0.2">
      <c r="B1015" s="447"/>
      <c r="C1015" s="448"/>
      <c r="D1015" s="448" t="s">
        <v>358</v>
      </c>
      <c r="E1015" s="448"/>
      <c r="F1015" s="457">
        <v>0.37618981153674202</v>
      </c>
      <c r="G1015" s="449"/>
      <c r="H1015" s="448"/>
      <c r="I1015" s="448"/>
      <c r="J1015" s="450"/>
    </row>
    <row r="1016" spans="2:10" x14ac:dyDescent="0.2">
      <c r="B1016" s="447"/>
      <c r="C1016" s="448"/>
      <c r="D1016" s="448" t="s">
        <v>359</v>
      </c>
      <c r="E1016" s="448"/>
      <c r="F1016" s="457">
        <v>0.413911856432227</v>
      </c>
      <c r="G1016" s="449"/>
      <c r="H1016" s="448"/>
      <c r="I1016" s="448"/>
      <c r="J1016" s="450"/>
    </row>
    <row r="1017" spans="2:10" x14ac:dyDescent="0.2">
      <c r="B1017" s="447"/>
      <c r="C1017" s="448"/>
      <c r="D1017" s="448" t="s">
        <v>360</v>
      </c>
      <c r="E1017" s="448"/>
      <c r="F1017" s="457">
        <v>0.44008907037381401</v>
      </c>
      <c r="G1017" s="449"/>
      <c r="H1017" s="448"/>
      <c r="I1017" s="448"/>
      <c r="J1017" s="450"/>
    </row>
    <row r="1018" spans="2:10" x14ac:dyDescent="0.2">
      <c r="B1018" s="447"/>
      <c r="C1018" s="448"/>
      <c r="D1018" s="448" t="s">
        <v>361</v>
      </c>
      <c r="E1018" s="448"/>
      <c r="F1018" s="457">
        <v>0.46203339520589398</v>
      </c>
      <c r="G1018" s="449"/>
      <c r="H1018" s="448"/>
      <c r="I1018" s="448"/>
      <c r="J1018" s="450"/>
    </row>
    <row r="1019" spans="2:10" x14ac:dyDescent="0.2">
      <c r="B1019" s="447"/>
      <c r="C1019" s="448"/>
      <c r="D1019" s="448" t="s">
        <v>362</v>
      </c>
      <c r="E1019" s="448"/>
      <c r="F1019" s="457">
        <v>0.48205347746271598</v>
      </c>
      <c r="G1019" s="449"/>
      <c r="H1019" s="448"/>
      <c r="I1019" s="448"/>
      <c r="J1019" s="450"/>
    </row>
    <row r="1020" spans="2:10" x14ac:dyDescent="0.2">
      <c r="B1020" s="447"/>
      <c r="C1020" s="448"/>
      <c r="D1020" s="448" t="s">
        <v>363</v>
      </c>
      <c r="E1020" s="448"/>
      <c r="F1020" s="457">
        <v>0.501510020409491</v>
      </c>
      <c r="G1020" s="449"/>
      <c r="H1020" s="448"/>
      <c r="I1020" s="448"/>
      <c r="J1020" s="450"/>
    </row>
    <row r="1021" spans="2:10" x14ac:dyDescent="0.2">
      <c r="B1021" s="447"/>
      <c r="C1021" s="448"/>
      <c r="D1021" s="448" t="s">
        <v>364</v>
      </c>
      <c r="E1021" s="448"/>
      <c r="F1021" s="457">
        <v>0.52163382823232596</v>
      </c>
      <c r="G1021" s="449"/>
      <c r="H1021" s="448"/>
      <c r="I1021" s="448"/>
      <c r="J1021" s="450"/>
    </row>
    <row r="1022" spans="2:10" x14ac:dyDescent="0.2">
      <c r="B1022" s="447"/>
      <c r="C1022" s="448"/>
      <c r="D1022" s="448" t="s">
        <v>365</v>
      </c>
      <c r="E1022" s="448"/>
      <c r="F1022" s="457">
        <v>0.54394747478525596</v>
      </c>
      <c r="G1022" s="449"/>
      <c r="H1022" s="448"/>
      <c r="I1022" s="448"/>
      <c r="J1022" s="450"/>
    </row>
    <row r="1023" spans="2:10" x14ac:dyDescent="0.2">
      <c r="B1023" s="447"/>
      <c r="C1023" s="448"/>
      <c r="D1023" s="448" t="s">
        <v>366</v>
      </c>
      <c r="E1023" s="448"/>
      <c r="F1023" s="457">
        <v>0.57278787083204996</v>
      </c>
      <c r="G1023" s="449"/>
      <c r="H1023" s="448"/>
      <c r="I1023" s="448"/>
      <c r="J1023" s="450"/>
    </row>
    <row r="1024" spans="2:10" x14ac:dyDescent="0.2">
      <c r="B1024" s="447"/>
      <c r="C1024" s="448"/>
      <c r="D1024" s="448" t="s">
        <v>367</v>
      </c>
      <c r="E1024" s="448"/>
      <c r="F1024" s="457">
        <v>0.73874912384857305</v>
      </c>
      <c r="G1024" s="449"/>
      <c r="H1024" s="448"/>
      <c r="I1024" s="448"/>
      <c r="J1024" s="450"/>
    </row>
    <row r="1025" spans="2:10" x14ac:dyDescent="0.2">
      <c r="B1025" s="447"/>
      <c r="C1025" s="448"/>
      <c r="D1025" s="448"/>
      <c r="E1025" s="448"/>
      <c r="F1025" s="448"/>
      <c r="G1025" s="449"/>
      <c r="H1025" s="448"/>
      <c r="I1025" s="448"/>
      <c r="J1025" s="450"/>
    </row>
    <row r="1026" spans="2:10" x14ac:dyDescent="0.2">
      <c r="B1026" s="451" t="s">
        <v>459</v>
      </c>
      <c r="C1026" s="452"/>
      <c r="D1026" s="452"/>
      <c r="E1026" s="452"/>
      <c r="F1026" s="452"/>
      <c r="G1026" s="453"/>
      <c r="H1026" s="452"/>
      <c r="I1026" s="452"/>
      <c r="J1026" s="454"/>
    </row>
    <row r="1027" spans="2:10" x14ac:dyDescent="0.2">
      <c r="B1027" s="447"/>
      <c r="C1027" s="448"/>
      <c r="D1027" s="452" t="s">
        <v>839</v>
      </c>
      <c r="E1027" s="448"/>
      <c r="F1027" s="448"/>
      <c r="G1027" s="449"/>
      <c r="H1027" s="448"/>
      <c r="I1027" s="448"/>
      <c r="J1027" s="450"/>
    </row>
    <row r="1028" spans="2:10" x14ac:dyDescent="0.2">
      <c r="B1028" s="447"/>
      <c r="C1028" s="448" t="s">
        <v>335</v>
      </c>
      <c r="D1028" s="448"/>
      <c r="E1028" s="448"/>
      <c r="F1028" s="448"/>
      <c r="G1028" s="449"/>
      <c r="H1028" s="448"/>
      <c r="I1028" s="448"/>
      <c r="J1028" s="450"/>
    </row>
    <row r="1029" spans="2:10" x14ac:dyDescent="0.2">
      <c r="B1029" s="447"/>
      <c r="C1029" s="448"/>
      <c r="D1029" s="448" t="s">
        <v>807</v>
      </c>
      <c r="E1029" s="448"/>
      <c r="F1029" s="448"/>
      <c r="G1029" s="449"/>
      <c r="H1029" s="448"/>
      <c r="I1029" s="448"/>
      <c r="J1029" s="450"/>
    </row>
    <row r="1030" spans="2:10" x14ac:dyDescent="0.2">
      <c r="B1030" s="447"/>
      <c r="C1030" s="448"/>
      <c r="D1030" s="448" t="s">
        <v>457</v>
      </c>
      <c r="E1030" s="448"/>
      <c r="F1030" s="448"/>
      <c r="G1030" s="449"/>
      <c r="H1030" s="448"/>
      <c r="I1030" s="448"/>
      <c r="J1030" s="450"/>
    </row>
    <row r="1031" spans="2:10" x14ac:dyDescent="0.2">
      <c r="B1031" s="447"/>
      <c r="C1031" s="448"/>
      <c r="D1031" s="448" t="s">
        <v>372</v>
      </c>
      <c r="E1031" s="448"/>
      <c r="F1031" s="448"/>
      <c r="G1031" s="449"/>
      <c r="H1031" s="448"/>
      <c r="I1031" s="448"/>
      <c r="J1031" s="450"/>
    </row>
    <row r="1032" spans="2:10" x14ac:dyDescent="0.2">
      <c r="B1032" s="447"/>
      <c r="C1032" s="448"/>
      <c r="D1032" s="448"/>
      <c r="E1032" s="448"/>
      <c r="F1032" s="448"/>
      <c r="G1032" s="449"/>
      <c r="H1032" s="448"/>
      <c r="I1032" s="448"/>
      <c r="J1032" s="450"/>
    </row>
    <row r="1033" spans="2:10" x14ac:dyDescent="0.2">
      <c r="B1033" s="447"/>
      <c r="C1033" s="448"/>
      <c r="D1033" s="448"/>
      <c r="E1033" s="448"/>
      <c r="F1033" s="448"/>
      <c r="G1033" s="449"/>
      <c r="H1033" s="448"/>
      <c r="I1033" s="448"/>
      <c r="J1033" s="450"/>
    </row>
    <row r="1034" spans="2:10" x14ac:dyDescent="0.2">
      <c r="B1034" s="447"/>
      <c r="C1034" s="448"/>
      <c r="D1034" s="448"/>
      <c r="E1034" s="448"/>
      <c r="F1034" s="448"/>
      <c r="G1034" s="449"/>
      <c r="H1034" s="448"/>
      <c r="I1034" s="448"/>
      <c r="J1034" s="450"/>
    </row>
    <row r="1035" spans="2:10" x14ac:dyDescent="0.2">
      <c r="B1035" s="447"/>
      <c r="C1035" s="448"/>
      <c r="D1035" s="448"/>
      <c r="E1035" s="448"/>
      <c r="F1035" s="448"/>
      <c r="G1035" s="449"/>
      <c r="H1035" s="448"/>
      <c r="I1035" s="448"/>
      <c r="J1035" s="450"/>
    </row>
    <row r="1036" spans="2:10" x14ac:dyDescent="0.2">
      <c r="B1036" s="447"/>
      <c r="C1036" s="448"/>
      <c r="D1036" s="448"/>
      <c r="E1036" s="448"/>
      <c r="F1036" s="448"/>
      <c r="G1036" s="449"/>
      <c r="H1036" s="448"/>
      <c r="I1036" s="448"/>
      <c r="J1036" s="450"/>
    </row>
    <row r="1037" spans="2:10" x14ac:dyDescent="0.2">
      <c r="B1037" s="447"/>
      <c r="C1037" s="448"/>
      <c r="D1037" s="448"/>
      <c r="E1037" s="448"/>
      <c r="F1037" s="448"/>
      <c r="G1037" s="449"/>
      <c r="H1037" s="448"/>
      <c r="I1037" s="448"/>
      <c r="J1037" s="450"/>
    </row>
    <row r="1038" spans="2:10" x14ac:dyDescent="0.2">
      <c r="B1038" s="447"/>
      <c r="C1038" s="448"/>
      <c r="D1038" s="448"/>
      <c r="E1038" s="448"/>
      <c r="F1038" s="448"/>
      <c r="G1038" s="449"/>
      <c r="H1038" s="448"/>
      <c r="I1038" s="448"/>
      <c r="J1038" s="450"/>
    </row>
    <row r="1039" spans="2:10" x14ac:dyDescent="0.2">
      <c r="B1039" s="447"/>
      <c r="C1039" s="448"/>
      <c r="D1039" s="448"/>
      <c r="E1039" s="448"/>
      <c r="F1039" s="448"/>
      <c r="G1039" s="449"/>
      <c r="H1039" s="448"/>
      <c r="I1039" s="448"/>
      <c r="J1039" s="450"/>
    </row>
    <row r="1040" spans="2:10" x14ac:dyDescent="0.2">
      <c r="B1040" s="447"/>
      <c r="C1040" s="448"/>
      <c r="D1040" s="448"/>
      <c r="E1040" s="448"/>
      <c r="F1040" s="448"/>
      <c r="G1040" s="449"/>
      <c r="H1040" s="448"/>
      <c r="I1040" s="448"/>
      <c r="J1040" s="450"/>
    </row>
    <row r="1041" spans="2:10" x14ac:dyDescent="0.2">
      <c r="B1041" s="447"/>
      <c r="C1041" s="448"/>
      <c r="D1041" s="448"/>
      <c r="E1041" s="448"/>
      <c r="F1041" s="448"/>
      <c r="G1041" s="449"/>
      <c r="H1041" s="448"/>
      <c r="I1041" s="448"/>
      <c r="J1041" s="450"/>
    </row>
    <row r="1042" spans="2:10" x14ac:dyDescent="0.2">
      <c r="B1042" s="447"/>
      <c r="C1042" s="448"/>
      <c r="D1042" s="448"/>
      <c r="E1042" s="448"/>
      <c r="F1042" s="448"/>
      <c r="G1042" s="449"/>
      <c r="H1042" s="448"/>
      <c r="I1042" s="448"/>
      <c r="J1042" s="450"/>
    </row>
    <row r="1043" spans="2:10" x14ac:dyDescent="0.2">
      <c r="B1043" s="447"/>
      <c r="C1043" s="448"/>
      <c r="D1043" s="448"/>
      <c r="E1043" s="448"/>
      <c r="F1043" s="448"/>
      <c r="G1043" s="449"/>
      <c r="H1043" s="448"/>
      <c r="I1043" s="448"/>
      <c r="J1043" s="450"/>
    </row>
    <row r="1044" spans="2:10" x14ac:dyDescent="0.2">
      <c r="B1044" s="447"/>
      <c r="C1044" s="448"/>
      <c r="D1044" s="448"/>
      <c r="E1044" s="448"/>
      <c r="F1044" s="448"/>
      <c r="G1044" s="449"/>
      <c r="H1044" s="448"/>
      <c r="I1044" s="448"/>
      <c r="J1044" s="450"/>
    </row>
    <row r="1045" spans="2:10" x14ac:dyDescent="0.2">
      <c r="B1045" s="447"/>
      <c r="C1045" s="448"/>
      <c r="D1045" s="448"/>
      <c r="E1045" s="448"/>
      <c r="F1045" s="448"/>
      <c r="G1045" s="449"/>
      <c r="H1045" s="448"/>
      <c r="I1045" s="448"/>
      <c r="J1045" s="450"/>
    </row>
    <row r="1046" spans="2:10" x14ac:dyDescent="0.2">
      <c r="B1046" s="447"/>
      <c r="C1046" s="448"/>
      <c r="D1046" s="448"/>
      <c r="E1046" s="448"/>
      <c r="F1046" s="448"/>
      <c r="G1046" s="449"/>
      <c r="H1046" s="448"/>
      <c r="I1046" s="448"/>
      <c r="J1046" s="450"/>
    </row>
    <row r="1047" spans="2:10" x14ac:dyDescent="0.2">
      <c r="B1047" s="447"/>
      <c r="C1047" s="448"/>
      <c r="D1047" s="448"/>
      <c r="E1047" s="448"/>
      <c r="F1047" s="448"/>
      <c r="G1047" s="449"/>
      <c r="H1047" s="448"/>
      <c r="I1047" s="448"/>
      <c r="J1047" s="450"/>
    </row>
    <row r="1048" spans="2:10" x14ac:dyDescent="0.2">
      <c r="B1048" s="447"/>
      <c r="C1048" s="448"/>
      <c r="D1048" s="448"/>
      <c r="E1048" s="448"/>
      <c r="F1048" s="448"/>
      <c r="G1048" s="449"/>
      <c r="H1048" s="448"/>
      <c r="I1048" s="448"/>
      <c r="J1048" s="450"/>
    </row>
    <row r="1049" spans="2:10" x14ac:dyDescent="0.2">
      <c r="B1049" s="447"/>
      <c r="C1049" s="448"/>
      <c r="D1049" s="448"/>
      <c r="E1049" s="448"/>
      <c r="F1049" s="448"/>
      <c r="G1049" s="449"/>
      <c r="H1049" s="448"/>
      <c r="I1049" s="448"/>
      <c r="J1049" s="450"/>
    </row>
    <row r="1050" spans="2:10" x14ac:dyDescent="0.2">
      <c r="B1050" s="447"/>
      <c r="C1050" s="448"/>
      <c r="D1050" s="448"/>
      <c r="E1050" s="448"/>
      <c r="F1050" s="448"/>
      <c r="G1050" s="449"/>
      <c r="H1050" s="448"/>
      <c r="I1050" s="448"/>
      <c r="J1050" s="450"/>
    </row>
    <row r="1051" spans="2:10" x14ac:dyDescent="0.2">
      <c r="B1051" s="447"/>
      <c r="C1051" s="448" t="s">
        <v>339</v>
      </c>
      <c r="D1051" s="448"/>
      <c r="E1051" s="448"/>
      <c r="F1051" s="455" t="s">
        <v>340</v>
      </c>
      <c r="G1051" s="449"/>
      <c r="H1051" s="448"/>
      <c r="I1051" s="448"/>
      <c r="J1051" s="450"/>
    </row>
    <row r="1052" spans="2:10" x14ac:dyDescent="0.2">
      <c r="B1052" s="447"/>
      <c r="C1052" s="448"/>
      <c r="D1052" s="448" t="s">
        <v>341</v>
      </c>
      <c r="E1052" s="448"/>
      <c r="F1052" s="456">
        <v>1000000</v>
      </c>
      <c r="G1052" s="449"/>
      <c r="H1052" s="448"/>
      <c r="I1052" s="448"/>
      <c r="J1052" s="450"/>
    </row>
    <row r="1053" spans="2:10" x14ac:dyDescent="0.2">
      <c r="B1053" s="447"/>
      <c r="C1053" s="448"/>
      <c r="D1053" s="448" t="s">
        <v>342</v>
      </c>
      <c r="E1053" s="448"/>
      <c r="F1053" s="457">
        <v>0.66231534562674321</v>
      </c>
      <c r="G1053" s="449"/>
      <c r="H1053" s="448"/>
      <c r="I1053" s="448"/>
      <c r="J1053" s="450"/>
    </row>
    <row r="1054" spans="2:10" x14ac:dyDescent="0.2">
      <c r="B1054" s="447"/>
      <c r="C1054" s="448"/>
      <c r="D1054" s="448" t="s">
        <v>343</v>
      </c>
      <c r="E1054" s="448"/>
      <c r="F1054" s="457">
        <v>0.6338201142188068</v>
      </c>
      <c r="G1054" s="449"/>
      <c r="H1054" s="448"/>
      <c r="I1054" s="448"/>
      <c r="J1054" s="450"/>
    </row>
    <row r="1055" spans="2:10" x14ac:dyDescent="0.2">
      <c r="B1055" s="447"/>
      <c r="C1055" s="448"/>
      <c r="D1055" s="448" t="s">
        <v>344</v>
      </c>
      <c r="E1055" s="448"/>
      <c r="F1055" s="457">
        <v>0.63830860197440309</v>
      </c>
      <c r="G1055" s="449"/>
      <c r="H1055" s="448"/>
      <c r="I1055" s="448"/>
      <c r="J1055" s="450"/>
    </row>
    <row r="1056" spans="2:10" x14ac:dyDescent="0.2">
      <c r="B1056" s="447"/>
      <c r="C1056" s="448"/>
      <c r="D1056" s="448" t="s">
        <v>345</v>
      </c>
      <c r="E1056" s="448"/>
      <c r="F1056" s="458" t="s">
        <v>393</v>
      </c>
      <c r="G1056" s="449"/>
      <c r="H1056" s="448"/>
      <c r="I1056" s="448"/>
      <c r="J1056" s="450"/>
    </row>
    <row r="1057" spans="2:10" x14ac:dyDescent="0.2">
      <c r="B1057" s="447"/>
      <c r="C1057" s="448"/>
      <c r="D1057" s="448" t="s">
        <v>346</v>
      </c>
      <c r="E1057" s="448"/>
      <c r="F1057" s="457">
        <v>6.8837259567380293E-2</v>
      </c>
      <c r="G1057" s="449"/>
      <c r="H1057" s="448"/>
      <c r="I1057" s="448"/>
      <c r="J1057" s="450"/>
    </row>
    <row r="1058" spans="2:10" x14ac:dyDescent="0.2">
      <c r="B1058" s="447"/>
      <c r="C1058" s="448"/>
      <c r="D1058" s="448" t="s">
        <v>347</v>
      </c>
      <c r="E1058" s="448"/>
      <c r="F1058" s="457">
        <v>4.7385683047468895E-3</v>
      </c>
      <c r="G1058" s="449"/>
      <c r="H1058" s="448"/>
      <c r="I1058" s="448"/>
      <c r="J1058" s="450"/>
    </row>
    <row r="1059" spans="2:10" x14ac:dyDescent="0.2">
      <c r="B1059" s="447"/>
      <c r="C1059" s="448"/>
      <c r="D1059" s="448" t="s">
        <v>348</v>
      </c>
      <c r="E1059" s="448"/>
      <c r="F1059" s="459">
        <v>-0.40510035824091556</v>
      </c>
      <c r="G1059" s="449"/>
      <c r="H1059" s="448"/>
      <c r="I1059" s="448"/>
      <c r="J1059" s="450"/>
    </row>
    <row r="1060" spans="2:10" x14ac:dyDescent="0.2">
      <c r="B1060" s="447"/>
      <c r="C1060" s="448"/>
      <c r="D1060" s="448" t="s">
        <v>349</v>
      </c>
      <c r="E1060" s="448"/>
      <c r="F1060" s="460">
        <v>3.0373821687764466</v>
      </c>
      <c r="G1060" s="449"/>
      <c r="H1060" s="448"/>
      <c r="I1060" s="448"/>
      <c r="J1060" s="450"/>
    </row>
    <row r="1061" spans="2:10" x14ac:dyDescent="0.2">
      <c r="B1061" s="447"/>
      <c r="C1061" s="448"/>
      <c r="D1061" s="448" t="s">
        <v>350</v>
      </c>
      <c r="E1061" s="448"/>
      <c r="F1061" s="459">
        <v>0.10860693440160588</v>
      </c>
      <c r="G1061" s="449"/>
      <c r="H1061" s="448"/>
      <c r="I1061" s="448"/>
      <c r="J1061" s="450"/>
    </row>
    <row r="1062" spans="2:10" x14ac:dyDescent="0.2">
      <c r="B1062" s="447"/>
      <c r="C1062" s="448"/>
      <c r="D1062" s="448" t="s">
        <v>351</v>
      </c>
      <c r="E1062" s="448"/>
      <c r="F1062" s="457">
        <v>0.21225608598462137</v>
      </c>
      <c r="G1062" s="449"/>
      <c r="H1062" s="448"/>
      <c r="I1062" s="448"/>
      <c r="J1062" s="450"/>
    </row>
    <row r="1063" spans="2:10" x14ac:dyDescent="0.2">
      <c r="B1063" s="447"/>
      <c r="C1063" s="448"/>
      <c r="D1063" s="448" t="s">
        <v>352</v>
      </c>
      <c r="E1063" s="448"/>
      <c r="F1063" s="457">
        <v>0.86412153427896676</v>
      </c>
      <c r="G1063" s="449"/>
      <c r="H1063" s="448"/>
      <c r="I1063" s="448"/>
      <c r="J1063" s="450"/>
    </row>
    <row r="1064" spans="2:10" x14ac:dyDescent="0.2">
      <c r="B1064" s="447"/>
      <c r="C1064" s="448"/>
      <c r="D1064" s="448" t="s">
        <v>353</v>
      </c>
      <c r="E1064" s="448"/>
      <c r="F1064" s="457">
        <v>0.65186544829434534</v>
      </c>
      <c r="G1064" s="449"/>
      <c r="H1064" s="448"/>
      <c r="I1064" s="448"/>
      <c r="J1064" s="450"/>
    </row>
    <row r="1065" spans="2:10" x14ac:dyDescent="0.2">
      <c r="B1065" s="447"/>
      <c r="C1065" s="448"/>
      <c r="D1065" s="448" t="s">
        <v>354</v>
      </c>
      <c r="E1065" s="448"/>
      <c r="F1065" s="457">
        <v>6.883725956738029E-5</v>
      </c>
      <c r="G1065" s="449"/>
      <c r="H1065" s="448"/>
      <c r="I1065" s="448"/>
      <c r="J1065" s="450"/>
    </row>
    <row r="1066" spans="2:10" x14ac:dyDescent="0.2">
      <c r="B1066" s="447"/>
      <c r="C1066" s="448"/>
      <c r="D1066" s="448"/>
      <c r="E1066" s="448"/>
      <c r="F1066" s="448"/>
      <c r="G1066" s="449"/>
      <c r="H1066" s="448"/>
      <c r="I1066" s="448"/>
      <c r="J1066" s="450"/>
    </row>
    <row r="1067" spans="2:10" x14ac:dyDescent="0.2">
      <c r="B1067" s="451" t="s">
        <v>461</v>
      </c>
      <c r="C1067" s="452"/>
      <c r="D1067" s="452"/>
      <c r="E1067" s="452"/>
      <c r="F1067" s="452"/>
      <c r="G1067" s="453"/>
      <c r="H1067" s="452"/>
      <c r="I1067" s="452"/>
      <c r="J1067" s="454"/>
    </row>
    <row r="1068" spans="2:10" x14ac:dyDescent="0.2">
      <c r="B1068" s="447"/>
      <c r="C1068" s="448"/>
      <c r="D1068" s="452" t="s">
        <v>839</v>
      </c>
      <c r="E1068" s="448"/>
      <c r="F1068" s="448"/>
      <c r="G1068" s="449"/>
      <c r="H1068" s="448"/>
      <c r="I1068" s="448"/>
      <c r="J1068" s="450"/>
    </row>
    <row r="1069" spans="2:10" x14ac:dyDescent="0.2">
      <c r="B1069" s="447"/>
      <c r="C1069" s="448" t="s">
        <v>356</v>
      </c>
      <c r="D1069" s="448"/>
      <c r="E1069" s="448"/>
      <c r="F1069" s="455" t="s">
        <v>340</v>
      </c>
      <c r="G1069" s="449"/>
      <c r="H1069" s="448"/>
      <c r="I1069" s="448"/>
      <c r="J1069" s="450"/>
    </row>
    <row r="1070" spans="2:10" x14ac:dyDescent="0.2">
      <c r="B1070" s="447"/>
      <c r="C1070" s="448"/>
      <c r="D1070" s="448" t="s">
        <v>357</v>
      </c>
      <c r="E1070" s="448"/>
      <c r="F1070" s="457">
        <v>0.21225608598462101</v>
      </c>
      <c r="G1070" s="449"/>
      <c r="H1070" s="448"/>
      <c r="I1070" s="448"/>
      <c r="J1070" s="450"/>
    </row>
    <row r="1071" spans="2:10" x14ac:dyDescent="0.2">
      <c r="B1071" s="447"/>
      <c r="C1071" s="448"/>
      <c r="D1071" s="448" t="s">
        <v>358</v>
      </c>
      <c r="E1071" s="448"/>
      <c r="F1071" s="457">
        <v>0.54223442541326705</v>
      </c>
      <c r="G1071" s="449"/>
      <c r="H1071" s="448"/>
      <c r="I1071" s="448"/>
      <c r="J1071" s="450"/>
    </row>
    <row r="1072" spans="2:10" x14ac:dyDescent="0.2">
      <c r="B1072" s="447"/>
      <c r="C1072" s="448"/>
      <c r="D1072" s="448" t="s">
        <v>359</v>
      </c>
      <c r="E1072" s="448"/>
      <c r="F1072" s="457">
        <v>0.576263237318277</v>
      </c>
      <c r="G1072" s="449"/>
      <c r="H1072" s="448"/>
      <c r="I1072" s="448"/>
      <c r="J1072" s="450"/>
    </row>
    <row r="1073" spans="2:10" x14ac:dyDescent="0.2">
      <c r="B1073" s="447"/>
      <c r="C1073" s="448"/>
      <c r="D1073" s="448" t="s">
        <v>360</v>
      </c>
      <c r="E1073" s="448"/>
      <c r="F1073" s="457">
        <v>0.59999798193710097</v>
      </c>
      <c r="G1073" s="449"/>
      <c r="H1073" s="448"/>
      <c r="I1073" s="448"/>
      <c r="J1073" s="450"/>
    </row>
    <row r="1074" spans="2:10" x14ac:dyDescent="0.2">
      <c r="B1074" s="447"/>
      <c r="C1074" s="448"/>
      <c r="D1074" s="448" t="s">
        <v>361</v>
      </c>
      <c r="E1074" s="448"/>
      <c r="F1074" s="457">
        <v>0.61991700248144899</v>
      </c>
      <c r="G1074" s="449"/>
      <c r="H1074" s="448"/>
      <c r="I1074" s="448"/>
      <c r="J1074" s="450"/>
    </row>
    <row r="1075" spans="2:10" x14ac:dyDescent="0.2">
      <c r="B1075" s="447"/>
      <c r="C1075" s="448"/>
      <c r="D1075" s="448" t="s">
        <v>362</v>
      </c>
      <c r="E1075" s="448"/>
      <c r="F1075" s="457">
        <v>0.63830847150604797</v>
      </c>
      <c r="G1075" s="449"/>
      <c r="H1075" s="448"/>
      <c r="I1075" s="448"/>
      <c r="J1075" s="450"/>
    </row>
    <row r="1076" spans="2:10" x14ac:dyDescent="0.2">
      <c r="B1076" s="447"/>
      <c r="C1076" s="448"/>
      <c r="D1076" s="448" t="s">
        <v>363</v>
      </c>
      <c r="E1076" s="448"/>
      <c r="F1076" s="457">
        <v>0.65637037478222204</v>
      </c>
      <c r="G1076" s="449"/>
      <c r="H1076" s="448"/>
      <c r="I1076" s="448"/>
      <c r="J1076" s="450"/>
    </row>
    <row r="1077" spans="2:10" x14ac:dyDescent="0.2">
      <c r="B1077" s="447"/>
      <c r="C1077" s="448"/>
      <c r="D1077" s="448" t="s">
        <v>364</v>
      </c>
      <c r="E1077" s="448"/>
      <c r="F1077" s="457">
        <v>0.67493971501238803</v>
      </c>
      <c r="G1077" s="449"/>
      <c r="H1077" s="448"/>
      <c r="I1077" s="448"/>
      <c r="J1077" s="450"/>
    </row>
    <row r="1078" spans="2:10" x14ac:dyDescent="0.2">
      <c r="B1078" s="447"/>
      <c r="C1078" s="448"/>
      <c r="D1078" s="448" t="s">
        <v>365</v>
      </c>
      <c r="E1078" s="448"/>
      <c r="F1078" s="457">
        <v>0.69502125040352303</v>
      </c>
      <c r="G1078" s="449"/>
      <c r="H1078" s="448"/>
      <c r="I1078" s="448"/>
      <c r="J1078" s="450"/>
    </row>
    <row r="1079" spans="2:10" x14ac:dyDescent="0.2">
      <c r="B1079" s="447"/>
      <c r="C1079" s="448"/>
      <c r="D1079" s="448" t="s">
        <v>366</v>
      </c>
      <c r="E1079" s="448"/>
      <c r="F1079" s="457">
        <v>0.71937753101296198</v>
      </c>
      <c r="G1079" s="449"/>
      <c r="H1079" s="448"/>
      <c r="I1079" s="448"/>
      <c r="J1079" s="450"/>
    </row>
    <row r="1080" spans="2:10" x14ac:dyDescent="0.2">
      <c r="B1080" s="447"/>
      <c r="C1080" s="448"/>
      <c r="D1080" s="448" t="s">
        <v>367</v>
      </c>
      <c r="E1080" s="448"/>
      <c r="F1080" s="457">
        <v>0.86412153427896699</v>
      </c>
      <c r="G1080" s="449"/>
      <c r="H1080" s="448"/>
      <c r="I1080" s="448"/>
      <c r="J1080" s="450"/>
    </row>
    <row r="1081" spans="2:10" x14ac:dyDescent="0.2">
      <c r="B1081" s="447"/>
      <c r="C1081" s="448"/>
      <c r="D1081" s="448"/>
      <c r="E1081" s="448"/>
      <c r="F1081" s="448"/>
      <c r="G1081" s="449"/>
      <c r="H1081" s="448"/>
      <c r="I1081" s="448"/>
      <c r="J1081" s="450"/>
    </row>
    <row r="1082" spans="2:10" x14ac:dyDescent="0.2">
      <c r="B1082" s="451" t="s">
        <v>462</v>
      </c>
      <c r="C1082" s="452"/>
      <c r="D1082" s="452"/>
      <c r="E1082" s="452"/>
      <c r="F1082" s="452"/>
      <c r="G1082" s="453"/>
      <c r="H1082" s="452"/>
      <c r="I1082" s="452"/>
      <c r="J1082" s="454"/>
    </row>
    <row r="1083" spans="2:10" x14ac:dyDescent="0.2">
      <c r="B1083" s="447"/>
      <c r="C1083" s="448"/>
      <c r="D1083" s="452" t="s">
        <v>840</v>
      </c>
      <c r="E1083" s="448"/>
      <c r="F1083" s="448"/>
      <c r="G1083" s="449"/>
      <c r="H1083" s="448"/>
      <c r="I1083" s="448"/>
      <c r="J1083" s="450"/>
    </row>
    <row r="1084" spans="2:10" x14ac:dyDescent="0.2">
      <c r="B1084" s="447"/>
      <c r="C1084" s="448" t="s">
        <v>335</v>
      </c>
      <c r="D1084" s="448"/>
      <c r="E1084" s="448"/>
      <c r="F1084" s="448"/>
      <c r="G1084" s="449"/>
      <c r="H1084" s="448"/>
      <c r="I1084" s="448"/>
      <c r="J1084" s="450"/>
    </row>
    <row r="1085" spans="2:10" x14ac:dyDescent="0.2">
      <c r="B1085" s="447"/>
      <c r="C1085" s="448"/>
      <c r="D1085" s="448" t="s">
        <v>806</v>
      </c>
      <c r="E1085" s="448"/>
      <c r="F1085" s="448"/>
      <c r="G1085" s="449"/>
      <c r="H1085" s="448"/>
      <c r="I1085" s="448"/>
      <c r="J1085" s="450"/>
    </row>
    <row r="1086" spans="2:10" x14ac:dyDescent="0.2">
      <c r="B1086" s="447"/>
      <c r="C1086" s="448"/>
      <c r="D1086" s="448" t="s">
        <v>457</v>
      </c>
      <c r="E1086" s="448"/>
      <c r="F1086" s="448"/>
      <c r="G1086" s="449"/>
      <c r="H1086" s="448"/>
      <c r="I1086" s="448"/>
      <c r="J1086" s="450"/>
    </row>
    <row r="1087" spans="2:10" x14ac:dyDescent="0.2">
      <c r="B1087" s="447"/>
      <c r="C1087" s="448"/>
      <c r="D1087" s="448" t="s">
        <v>372</v>
      </c>
      <c r="E1087" s="448"/>
      <c r="F1087" s="448"/>
      <c r="G1087" s="449"/>
      <c r="H1087" s="448"/>
      <c r="I1087" s="448"/>
      <c r="J1087" s="450"/>
    </row>
    <row r="1088" spans="2:10" x14ac:dyDescent="0.2">
      <c r="B1088" s="447"/>
      <c r="C1088" s="448"/>
      <c r="D1088" s="448"/>
      <c r="E1088" s="448"/>
      <c r="F1088" s="448"/>
      <c r="G1088" s="449"/>
      <c r="H1088" s="448"/>
      <c r="I1088" s="448"/>
      <c r="J1088" s="450"/>
    </row>
    <row r="1089" spans="2:10" x14ac:dyDescent="0.2">
      <c r="B1089" s="447"/>
      <c r="C1089" s="448"/>
      <c r="D1089" s="448"/>
      <c r="E1089" s="448"/>
      <c r="F1089" s="448"/>
      <c r="G1089" s="449"/>
      <c r="H1089" s="448"/>
      <c r="I1089" s="448"/>
      <c r="J1089" s="450"/>
    </row>
    <row r="1090" spans="2:10" x14ac:dyDescent="0.2">
      <c r="B1090" s="447"/>
      <c r="C1090" s="448"/>
      <c r="D1090" s="448"/>
      <c r="E1090" s="448"/>
      <c r="F1090" s="448"/>
      <c r="G1090" s="449"/>
      <c r="H1090" s="448"/>
      <c r="I1090" s="448"/>
      <c r="J1090" s="450"/>
    </row>
    <row r="1091" spans="2:10" x14ac:dyDescent="0.2">
      <c r="B1091" s="447"/>
      <c r="C1091" s="448"/>
      <c r="D1091" s="448"/>
      <c r="E1091" s="448"/>
      <c r="F1091" s="448"/>
      <c r="G1091" s="449"/>
      <c r="H1091" s="448"/>
      <c r="I1091" s="448"/>
      <c r="J1091" s="450"/>
    </row>
    <row r="1092" spans="2:10" x14ac:dyDescent="0.2">
      <c r="B1092" s="447"/>
      <c r="C1092" s="448"/>
      <c r="D1092" s="448"/>
      <c r="E1092" s="448"/>
      <c r="F1092" s="448"/>
      <c r="G1092" s="449"/>
      <c r="H1092" s="448"/>
      <c r="I1092" s="448"/>
      <c r="J1092" s="450"/>
    </row>
    <row r="1093" spans="2:10" x14ac:dyDescent="0.2">
      <c r="B1093" s="447"/>
      <c r="C1093" s="448"/>
      <c r="D1093" s="448"/>
      <c r="E1093" s="448"/>
      <c r="F1093" s="448"/>
      <c r="G1093" s="449"/>
      <c r="H1093" s="448"/>
      <c r="I1093" s="448"/>
      <c r="J1093" s="450"/>
    </row>
    <row r="1094" spans="2:10" x14ac:dyDescent="0.2">
      <c r="B1094" s="447"/>
      <c r="C1094" s="448"/>
      <c r="D1094" s="448"/>
      <c r="E1094" s="448"/>
      <c r="F1094" s="448"/>
      <c r="G1094" s="449"/>
      <c r="H1094" s="448"/>
      <c r="I1094" s="448"/>
      <c r="J1094" s="450"/>
    </row>
    <row r="1095" spans="2:10" x14ac:dyDescent="0.2">
      <c r="B1095" s="447"/>
      <c r="C1095" s="448"/>
      <c r="D1095" s="448"/>
      <c r="E1095" s="448"/>
      <c r="F1095" s="448"/>
      <c r="G1095" s="449"/>
      <c r="H1095" s="448"/>
      <c r="I1095" s="448"/>
      <c r="J1095" s="450"/>
    </row>
    <row r="1096" spans="2:10" x14ac:dyDescent="0.2">
      <c r="B1096" s="447"/>
      <c r="C1096" s="448"/>
      <c r="D1096" s="448"/>
      <c r="E1096" s="448"/>
      <c r="F1096" s="448"/>
      <c r="G1096" s="449"/>
      <c r="H1096" s="448"/>
      <c r="I1096" s="448"/>
      <c r="J1096" s="450"/>
    </row>
    <row r="1097" spans="2:10" x14ac:dyDescent="0.2">
      <c r="B1097" s="447"/>
      <c r="C1097" s="448"/>
      <c r="D1097" s="448"/>
      <c r="E1097" s="448"/>
      <c r="F1097" s="448"/>
      <c r="G1097" s="449"/>
      <c r="H1097" s="448"/>
      <c r="I1097" s="448"/>
      <c r="J1097" s="450"/>
    </row>
    <row r="1098" spans="2:10" x14ac:dyDescent="0.2">
      <c r="B1098" s="447"/>
      <c r="C1098" s="448"/>
      <c r="D1098" s="448"/>
      <c r="E1098" s="448"/>
      <c r="F1098" s="448"/>
      <c r="G1098" s="449"/>
      <c r="H1098" s="448"/>
      <c r="I1098" s="448"/>
      <c r="J1098" s="450"/>
    </row>
    <row r="1099" spans="2:10" x14ac:dyDescent="0.2">
      <c r="B1099" s="447"/>
      <c r="C1099" s="448"/>
      <c r="D1099" s="448"/>
      <c r="E1099" s="448"/>
      <c r="F1099" s="448"/>
      <c r="G1099" s="449"/>
      <c r="H1099" s="448"/>
      <c r="I1099" s="448"/>
      <c r="J1099" s="450"/>
    </row>
    <row r="1100" spans="2:10" x14ac:dyDescent="0.2">
      <c r="B1100" s="447"/>
      <c r="C1100" s="448"/>
      <c r="D1100" s="448"/>
      <c r="E1100" s="448"/>
      <c r="F1100" s="448"/>
      <c r="G1100" s="449"/>
      <c r="H1100" s="448"/>
      <c r="I1100" s="448"/>
      <c r="J1100" s="450"/>
    </row>
    <row r="1101" spans="2:10" x14ac:dyDescent="0.2">
      <c r="B1101" s="447"/>
      <c r="C1101" s="448"/>
      <c r="D1101" s="448"/>
      <c r="E1101" s="448"/>
      <c r="F1101" s="448"/>
      <c r="G1101" s="449"/>
      <c r="H1101" s="448"/>
      <c r="I1101" s="448"/>
      <c r="J1101" s="450"/>
    </row>
    <row r="1102" spans="2:10" x14ac:dyDescent="0.2">
      <c r="B1102" s="447"/>
      <c r="C1102" s="448"/>
      <c r="D1102" s="448"/>
      <c r="E1102" s="448"/>
      <c r="F1102" s="448"/>
      <c r="G1102" s="449"/>
      <c r="H1102" s="448"/>
      <c r="I1102" s="448"/>
      <c r="J1102" s="450"/>
    </row>
    <row r="1103" spans="2:10" x14ac:dyDescent="0.2">
      <c r="B1103" s="447"/>
      <c r="C1103" s="448"/>
      <c r="D1103" s="448"/>
      <c r="E1103" s="448"/>
      <c r="F1103" s="448"/>
      <c r="G1103" s="449"/>
      <c r="H1103" s="448"/>
      <c r="I1103" s="448"/>
      <c r="J1103" s="450"/>
    </row>
    <row r="1104" spans="2:10" x14ac:dyDescent="0.2">
      <c r="B1104" s="447"/>
      <c r="C1104" s="448"/>
      <c r="D1104" s="448"/>
      <c r="E1104" s="448"/>
      <c r="F1104" s="448"/>
      <c r="G1104" s="449"/>
      <c r="H1104" s="448"/>
      <c r="I1104" s="448"/>
      <c r="J1104" s="450"/>
    </row>
    <row r="1105" spans="2:10" x14ac:dyDescent="0.2">
      <c r="B1105" s="447"/>
      <c r="C1105" s="448"/>
      <c r="D1105" s="448"/>
      <c r="E1105" s="448"/>
      <c r="F1105" s="448"/>
      <c r="G1105" s="449"/>
      <c r="H1105" s="448"/>
      <c r="I1105" s="448"/>
      <c r="J1105" s="450"/>
    </row>
    <row r="1106" spans="2:10" x14ac:dyDescent="0.2">
      <c r="B1106" s="447"/>
      <c r="C1106" s="448"/>
      <c r="D1106" s="448"/>
      <c r="E1106" s="448"/>
      <c r="F1106" s="448"/>
      <c r="G1106" s="449"/>
      <c r="H1106" s="448"/>
      <c r="I1106" s="448"/>
      <c r="J1106" s="450"/>
    </row>
    <row r="1107" spans="2:10" x14ac:dyDescent="0.2">
      <c r="B1107" s="447"/>
      <c r="C1107" s="448" t="s">
        <v>339</v>
      </c>
      <c r="D1107" s="448"/>
      <c r="E1107" s="448"/>
      <c r="F1107" s="455" t="s">
        <v>340</v>
      </c>
      <c r="G1107" s="449"/>
      <c r="H1107" s="448"/>
      <c r="I1107" s="448"/>
      <c r="J1107" s="450"/>
    </row>
    <row r="1108" spans="2:10" x14ac:dyDescent="0.2">
      <c r="B1108" s="447"/>
      <c r="C1108" s="448"/>
      <c r="D1108" s="448" t="s">
        <v>341</v>
      </c>
      <c r="E1108" s="448"/>
      <c r="F1108" s="456">
        <v>1000000</v>
      </c>
      <c r="G1108" s="449"/>
      <c r="H1108" s="448"/>
      <c r="I1108" s="448"/>
      <c r="J1108" s="450"/>
    </row>
    <row r="1109" spans="2:10" x14ac:dyDescent="0.2">
      <c r="B1109" s="447"/>
      <c r="C1109" s="448"/>
      <c r="D1109" s="448" t="s">
        <v>342</v>
      </c>
      <c r="E1109" s="448"/>
      <c r="F1109" s="457">
        <v>0.65950270842693703</v>
      </c>
      <c r="G1109" s="449"/>
      <c r="H1109" s="448"/>
      <c r="I1109" s="448"/>
      <c r="J1109" s="450"/>
    </row>
    <row r="1110" spans="2:10" x14ac:dyDescent="0.2">
      <c r="B1110" s="447"/>
      <c r="C1110" s="448"/>
      <c r="D1110" s="448" t="s">
        <v>343</v>
      </c>
      <c r="E1110" s="448"/>
      <c r="F1110" s="457">
        <v>0.63114031846490126</v>
      </c>
      <c r="G1110" s="449"/>
      <c r="H1110" s="448"/>
      <c r="I1110" s="448"/>
      <c r="J1110" s="450"/>
    </row>
    <row r="1111" spans="2:10" x14ac:dyDescent="0.2">
      <c r="B1111" s="447"/>
      <c r="C1111" s="448"/>
      <c r="D1111" s="448" t="s">
        <v>344</v>
      </c>
      <c r="E1111" s="448"/>
      <c r="F1111" s="457">
        <v>0.63572594238215652</v>
      </c>
      <c r="G1111" s="449"/>
      <c r="H1111" s="448"/>
      <c r="I1111" s="448"/>
      <c r="J1111" s="450"/>
    </row>
    <row r="1112" spans="2:10" x14ac:dyDescent="0.2">
      <c r="B1112" s="447"/>
      <c r="C1112" s="448"/>
      <c r="D1112" s="448" t="s">
        <v>345</v>
      </c>
      <c r="E1112" s="448"/>
      <c r="F1112" s="458" t="s">
        <v>393</v>
      </c>
      <c r="G1112" s="449"/>
      <c r="H1112" s="448"/>
      <c r="I1112" s="448"/>
      <c r="J1112" s="450"/>
    </row>
    <row r="1113" spans="2:10" x14ac:dyDescent="0.2">
      <c r="B1113" s="447"/>
      <c r="C1113" s="448"/>
      <c r="D1113" s="448" t="s">
        <v>346</v>
      </c>
      <c r="E1113" s="448"/>
      <c r="F1113" s="457">
        <v>6.8914674143053162E-2</v>
      </c>
      <c r="G1113" s="449"/>
      <c r="H1113" s="448"/>
      <c r="I1113" s="448"/>
      <c r="J1113" s="450"/>
    </row>
    <row r="1114" spans="2:10" x14ac:dyDescent="0.2">
      <c r="B1114" s="447"/>
      <c r="C1114" s="448"/>
      <c r="D1114" s="448" t="s">
        <v>347</v>
      </c>
      <c r="E1114" s="448"/>
      <c r="F1114" s="457">
        <v>4.7492323122432008E-3</v>
      </c>
      <c r="G1114" s="449"/>
      <c r="H1114" s="448"/>
      <c r="I1114" s="448"/>
      <c r="J1114" s="450"/>
    </row>
    <row r="1115" spans="2:10" x14ac:dyDescent="0.2">
      <c r="B1115" s="447"/>
      <c r="C1115" s="448"/>
      <c r="D1115" s="448" t="s">
        <v>348</v>
      </c>
      <c r="E1115" s="448"/>
      <c r="F1115" s="459">
        <v>-0.4051586665781739</v>
      </c>
      <c r="G1115" s="449"/>
      <c r="H1115" s="448"/>
      <c r="I1115" s="448"/>
      <c r="J1115" s="450"/>
    </row>
    <row r="1116" spans="2:10" x14ac:dyDescent="0.2">
      <c r="B1116" s="447"/>
      <c r="C1116" s="448"/>
      <c r="D1116" s="448" t="s">
        <v>349</v>
      </c>
      <c r="E1116" s="448"/>
      <c r="F1116" s="460">
        <v>3.0348831416767759</v>
      </c>
      <c r="G1116" s="449"/>
      <c r="H1116" s="448"/>
      <c r="I1116" s="448"/>
      <c r="J1116" s="450"/>
    </row>
    <row r="1117" spans="2:10" x14ac:dyDescent="0.2">
      <c r="B1117" s="447"/>
      <c r="C1117" s="448"/>
      <c r="D1117" s="448" t="s">
        <v>350</v>
      </c>
      <c r="E1117" s="448"/>
      <c r="F1117" s="459">
        <v>0.10919073322818564</v>
      </c>
      <c r="G1117" s="449"/>
      <c r="H1117" s="448"/>
      <c r="I1117" s="448"/>
      <c r="J1117" s="450"/>
    </row>
    <row r="1118" spans="2:10" x14ac:dyDescent="0.2">
      <c r="B1118" s="447"/>
      <c r="C1118" s="448"/>
      <c r="D1118" s="448" t="s">
        <v>351</v>
      </c>
      <c r="E1118" s="448"/>
      <c r="F1118" s="457">
        <v>0.17340400829571426</v>
      </c>
      <c r="G1118" s="449"/>
      <c r="H1118" s="448"/>
      <c r="I1118" s="448"/>
      <c r="J1118" s="450"/>
    </row>
    <row r="1119" spans="2:10" x14ac:dyDescent="0.2">
      <c r="B1119" s="447"/>
      <c r="C1119" s="448"/>
      <c r="D1119" s="448" t="s">
        <v>352</v>
      </c>
      <c r="E1119" s="448"/>
      <c r="F1119" s="457">
        <v>0.85643748780189144</v>
      </c>
      <c r="G1119" s="449"/>
      <c r="H1119" s="448"/>
      <c r="I1119" s="448"/>
      <c r="J1119" s="450"/>
    </row>
    <row r="1120" spans="2:10" x14ac:dyDescent="0.2">
      <c r="B1120" s="447"/>
      <c r="C1120" s="448"/>
      <c r="D1120" s="448" t="s">
        <v>353</v>
      </c>
      <c r="E1120" s="448"/>
      <c r="F1120" s="457">
        <v>0.68303347950617721</v>
      </c>
      <c r="G1120" s="449"/>
      <c r="H1120" s="448"/>
      <c r="I1120" s="448"/>
      <c r="J1120" s="450"/>
    </row>
    <row r="1121" spans="2:10" x14ac:dyDescent="0.2">
      <c r="B1121" s="447"/>
      <c r="C1121" s="448"/>
      <c r="D1121" s="448" t="s">
        <v>354</v>
      </c>
      <c r="E1121" s="448"/>
      <c r="F1121" s="457">
        <v>6.891467414305316E-5</v>
      </c>
      <c r="G1121" s="449"/>
      <c r="H1121" s="448"/>
      <c r="I1121" s="448"/>
      <c r="J1121" s="450"/>
    </row>
    <row r="1122" spans="2:10" x14ac:dyDescent="0.2">
      <c r="B1122" s="447"/>
      <c r="C1122" s="448"/>
      <c r="D1122" s="448"/>
      <c r="E1122" s="448"/>
      <c r="F1122" s="448"/>
      <c r="G1122" s="449"/>
      <c r="H1122" s="448"/>
      <c r="I1122" s="448"/>
      <c r="J1122" s="450"/>
    </row>
    <row r="1123" spans="2:10" x14ac:dyDescent="0.2">
      <c r="B1123" s="451" t="s">
        <v>464</v>
      </c>
      <c r="C1123" s="452"/>
      <c r="D1123" s="452"/>
      <c r="E1123" s="452"/>
      <c r="F1123" s="452"/>
      <c r="G1123" s="453"/>
      <c r="H1123" s="452"/>
      <c r="I1123" s="452"/>
      <c r="J1123" s="454"/>
    </row>
    <row r="1124" spans="2:10" x14ac:dyDescent="0.2">
      <c r="B1124" s="447"/>
      <c r="C1124" s="448"/>
      <c r="D1124" s="452" t="s">
        <v>840</v>
      </c>
      <c r="E1124" s="448"/>
      <c r="F1124" s="448"/>
      <c r="G1124" s="449"/>
      <c r="H1124" s="448"/>
      <c r="I1124" s="448"/>
      <c r="J1124" s="450"/>
    </row>
    <row r="1125" spans="2:10" x14ac:dyDescent="0.2">
      <c r="B1125" s="447"/>
      <c r="C1125" s="448" t="s">
        <v>356</v>
      </c>
      <c r="D1125" s="448"/>
      <c r="E1125" s="448"/>
      <c r="F1125" s="455" t="s">
        <v>340</v>
      </c>
      <c r="G1125" s="449"/>
      <c r="H1125" s="448"/>
      <c r="I1125" s="448"/>
      <c r="J1125" s="450"/>
    </row>
    <row r="1126" spans="2:10" x14ac:dyDescent="0.2">
      <c r="B1126" s="447"/>
      <c r="C1126" s="448"/>
      <c r="D1126" s="448" t="s">
        <v>357</v>
      </c>
      <c r="E1126" s="448"/>
      <c r="F1126" s="457">
        <v>0.17340400829571401</v>
      </c>
      <c r="G1126" s="449"/>
      <c r="H1126" s="448"/>
      <c r="I1126" s="448"/>
      <c r="J1126" s="450"/>
    </row>
    <row r="1127" spans="2:10" x14ac:dyDescent="0.2">
      <c r="B1127" s="447"/>
      <c r="C1127" s="448"/>
      <c r="D1127" s="448" t="s">
        <v>358</v>
      </c>
      <c r="E1127" s="448"/>
      <c r="F1127" s="457">
        <v>0.53942504737268604</v>
      </c>
      <c r="G1127" s="449"/>
      <c r="H1127" s="448"/>
      <c r="I1127" s="448"/>
      <c r="J1127" s="450"/>
    </row>
    <row r="1128" spans="2:10" x14ac:dyDescent="0.2">
      <c r="B1128" s="447"/>
      <c r="C1128" s="448"/>
      <c r="D1128" s="448" t="s">
        <v>359</v>
      </c>
      <c r="E1128" s="448"/>
      <c r="F1128" s="457">
        <v>0.57337753171949302</v>
      </c>
      <c r="G1128" s="449"/>
      <c r="H1128" s="448"/>
      <c r="I1128" s="448"/>
      <c r="J1128" s="450"/>
    </row>
    <row r="1129" spans="2:10" x14ac:dyDescent="0.2">
      <c r="B1129" s="447"/>
      <c r="C1129" s="448"/>
      <c r="D1129" s="448" t="s">
        <v>360</v>
      </c>
      <c r="E1129" s="448"/>
      <c r="F1129" s="457">
        <v>0.59722289117444904</v>
      </c>
      <c r="G1129" s="449"/>
      <c r="H1129" s="448"/>
      <c r="I1129" s="448"/>
      <c r="J1129" s="450"/>
    </row>
    <row r="1130" spans="2:10" x14ac:dyDescent="0.2">
      <c r="B1130" s="447"/>
      <c r="C1130" s="448"/>
      <c r="D1130" s="448" t="s">
        <v>361</v>
      </c>
      <c r="E1130" s="448"/>
      <c r="F1130" s="457">
        <v>0.617280471896825</v>
      </c>
      <c r="G1130" s="449"/>
      <c r="H1130" s="448"/>
      <c r="I1130" s="448"/>
      <c r="J1130" s="450"/>
    </row>
    <row r="1131" spans="2:10" x14ac:dyDescent="0.2">
      <c r="B1131" s="447"/>
      <c r="C1131" s="448"/>
      <c r="D1131" s="448" t="s">
        <v>362</v>
      </c>
      <c r="E1131" s="448"/>
      <c r="F1131" s="457">
        <v>0.63572592080513501</v>
      </c>
      <c r="G1131" s="449"/>
      <c r="H1131" s="448"/>
      <c r="I1131" s="448"/>
      <c r="J1131" s="450"/>
    </row>
    <row r="1132" spans="2:10" x14ac:dyDescent="0.2">
      <c r="B1132" s="447"/>
      <c r="C1132" s="448"/>
      <c r="D1132" s="448" t="s">
        <v>363</v>
      </c>
      <c r="E1132" s="448"/>
      <c r="F1132" s="457">
        <v>0.65379916856690601</v>
      </c>
      <c r="G1132" s="449"/>
      <c r="H1132" s="448"/>
      <c r="I1132" s="448"/>
      <c r="J1132" s="450"/>
    </row>
    <row r="1133" spans="2:10" x14ac:dyDescent="0.2">
      <c r="B1133" s="447"/>
      <c r="C1133" s="448"/>
      <c r="D1133" s="448" t="s">
        <v>364</v>
      </c>
      <c r="E1133" s="448"/>
      <c r="F1133" s="457">
        <v>0.67240211566658203</v>
      </c>
      <c r="G1133" s="449"/>
      <c r="H1133" s="448"/>
      <c r="I1133" s="448"/>
      <c r="J1133" s="450"/>
    </row>
    <row r="1134" spans="2:10" x14ac:dyDescent="0.2">
      <c r="B1134" s="447"/>
      <c r="C1134" s="448"/>
      <c r="D1134" s="448" t="s">
        <v>365</v>
      </c>
      <c r="E1134" s="448"/>
      <c r="F1134" s="457">
        <v>0.69231555006123002</v>
      </c>
      <c r="G1134" s="449"/>
      <c r="H1134" s="448"/>
      <c r="I1134" s="448"/>
      <c r="J1134" s="450"/>
    </row>
    <row r="1135" spans="2:10" x14ac:dyDescent="0.2">
      <c r="B1135" s="447"/>
      <c r="C1135" s="448"/>
      <c r="D1135" s="448" t="s">
        <v>366</v>
      </c>
      <c r="E1135" s="448"/>
      <c r="F1135" s="457">
        <v>0.71681919755338397</v>
      </c>
      <c r="G1135" s="449"/>
      <c r="H1135" s="448"/>
      <c r="I1135" s="448"/>
      <c r="J1135" s="450"/>
    </row>
    <row r="1136" spans="2:10" x14ac:dyDescent="0.2">
      <c r="B1136" s="447"/>
      <c r="C1136" s="448"/>
      <c r="D1136" s="448" t="s">
        <v>367</v>
      </c>
      <c r="E1136" s="448"/>
      <c r="F1136" s="457">
        <v>0.85643748780189199</v>
      </c>
      <c r="G1136" s="449"/>
      <c r="H1136" s="448"/>
      <c r="I1136" s="448"/>
      <c r="J1136" s="450"/>
    </row>
    <row r="1137" spans="2:14" x14ac:dyDescent="0.2">
      <c r="B1137" s="447"/>
      <c r="C1137" s="448"/>
      <c r="D1137" s="448"/>
      <c r="E1137" s="448"/>
      <c r="F1137" s="448"/>
      <c r="G1137" s="449"/>
      <c r="H1137" s="448"/>
      <c r="I1137" s="448"/>
      <c r="J1137" s="450"/>
    </row>
    <row r="1138" spans="2:14" x14ac:dyDescent="0.2">
      <c r="B1138" s="451" t="s">
        <v>805</v>
      </c>
      <c r="C1138" s="448"/>
      <c r="D1138" s="448"/>
      <c r="E1138" s="448"/>
      <c r="F1138" s="448"/>
      <c r="G1138" s="449"/>
      <c r="H1138" s="448"/>
      <c r="I1138" s="448"/>
      <c r="J1138" s="450"/>
    </row>
    <row r="1139" spans="2:14" x14ac:dyDescent="0.2">
      <c r="B1139" s="447"/>
      <c r="C1139" s="448"/>
      <c r="D1139" s="448"/>
      <c r="E1139" s="448"/>
      <c r="F1139" s="448"/>
      <c r="G1139" s="449"/>
      <c r="H1139" s="448"/>
      <c r="I1139" s="448"/>
      <c r="J1139" s="450"/>
    </row>
    <row r="1140" spans="2:14" x14ac:dyDescent="0.2">
      <c r="B1140" s="451" t="s">
        <v>466</v>
      </c>
      <c r="C1140" s="452"/>
      <c r="D1140" s="452"/>
      <c r="E1140" s="452"/>
      <c r="F1140" s="452"/>
      <c r="G1140" s="453"/>
      <c r="H1140" s="452"/>
      <c r="I1140" s="452"/>
      <c r="J1140" s="454"/>
    </row>
    <row r="1141" spans="2:14" x14ac:dyDescent="0.2">
      <c r="B1141" s="447"/>
      <c r="C1141" s="448"/>
      <c r="D1141" s="452"/>
      <c r="E1141" s="448"/>
      <c r="F1141" s="448"/>
      <c r="G1141" s="449"/>
      <c r="H1141" s="448"/>
      <c r="I1141" s="448"/>
      <c r="J1141" s="461"/>
      <c r="K1141" s="415"/>
      <c r="L1141" s="415"/>
      <c r="M1141" s="415"/>
      <c r="N1141" s="415"/>
    </row>
    <row r="1142" spans="2:14" x14ac:dyDescent="0.2">
      <c r="B1142" s="447"/>
      <c r="C1142" s="448" t="s">
        <v>335</v>
      </c>
      <c r="D1142" s="448"/>
      <c r="E1142" s="448"/>
      <c r="F1142" s="448"/>
      <c r="G1142" s="449"/>
      <c r="H1142" s="448"/>
      <c r="I1142" s="448"/>
      <c r="J1142" s="450"/>
    </row>
    <row r="1143" spans="2:14" x14ac:dyDescent="0.2">
      <c r="B1143" s="447"/>
      <c r="C1143" s="448"/>
      <c r="D1143" s="448" t="s">
        <v>800</v>
      </c>
      <c r="E1143" s="448"/>
      <c r="F1143" s="448"/>
      <c r="G1143" s="449"/>
      <c r="H1143" s="448"/>
      <c r="I1143" s="448"/>
      <c r="J1143" s="450"/>
    </row>
    <row r="1144" spans="2:14" x14ac:dyDescent="0.2">
      <c r="B1144" s="447"/>
      <c r="C1144" s="448"/>
      <c r="D1144" s="448" t="s">
        <v>469</v>
      </c>
      <c r="E1144" s="448"/>
      <c r="F1144" s="448"/>
      <c r="G1144" s="449"/>
      <c r="H1144" s="448"/>
      <c r="I1144" s="448"/>
      <c r="J1144" s="450"/>
    </row>
    <row r="1145" spans="2:14" x14ac:dyDescent="0.2">
      <c r="B1145" s="447"/>
      <c r="C1145" s="448"/>
      <c r="D1145" s="448" t="s">
        <v>470</v>
      </c>
      <c r="E1145" s="448"/>
      <c r="F1145" s="448"/>
      <c r="G1145" s="449"/>
      <c r="H1145" s="448"/>
      <c r="I1145" s="448"/>
      <c r="J1145" s="450"/>
    </row>
    <row r="1146" spans="2:14" x14ac:dyDescent="0.2">
      <c r="B1146" s="447"/>
      <c r="C1146" s="448"/>
      <c r="D1146" s="448"/>
      <c r="E1146" s="448"/>
      <c r="F1146" s="448"/>
      <c r="G1146" s="449"/>
      <c r="H1146" s="448"/>
      <c r="I1146" s="448"/>
      <c r="J1146" s="450"/>
    </row>
    <row r="1147" spans="2:14" x14ac:dyDescent="0.2">
      <c r="B1147" s="447"/>
      <c r="C1147" s="448"/>
      <c r="D1147" s="448"/>
      <c r="E1147" s="448"/>
      <c r="F1147" s="448"/>
      <c r="G1147" s="449"/>
      <c r="H1147" s="448"/>
      <c r="I1147" s="448"/>
      <c r="J1147" s="450"/>
    </row>
    <row r="1148" spans="2:14" x14ac:dyDescent="0.2">
      <c r="B1148" s="447"/>
      <c r="C1148" s="448"/>
      <c r="D1148" s="448"/>
      <c r="E1148" s="448"/>
      <c r="F1148" s="448"/>
      <c r="G1148" s="449"/>
      <c r="H1148" s="448"/>
      <c r="I1148" s="448"/>
      <c r="J1148" s="450"/>
    </row>
    <row r="1149" spans="2:14" x14ac:dyDescent="0.2">
      <c r="B1149" s="447"/>
      <c r="C1149" s="448"/>
      <c r="D1149" s="448"/>
      <c r="E1149" s="448"/>
      <c r="F1149" s="448"/>
      <c r="G1149" s="449"/>
      <c r="H1149" s="448"/>
      <c r="I1149" s="448"/>
      <c r="J1149" s="450"/>
    </row>
    <row r="1150" spans="2:14" x14ac:dyDescent="0.2">
      <c r="B1150" s="447"/>
      <c r="C1150" s="448"/>
      <c r="D1150" s="448"/>
      <c r="E1150" s="448"/>
      <c r="F1150" s="448"/>
      <c r="G1150" s="449"/>
      <c r="H1150" s="448"/>
      <c r="I1150" s="448"/>
      <c r="J1150" s="450"/>
    </row>
    <row r="1151" spans="2:14" x14ac:dyDescent="0.2">
      <c r="B1151" s="447"/>
      <c r="C1151" s="448"/>
      <c r="D1151" s="448"/>
      <c r="E1151" s="448"/>
      <c r="F1151" s="448"/>
      <c r="G1151" s="449"/>
      <c r="H1151" s="448"/>
      <c r="I1151" s="448"/>
      <c r="J1151" s="450"/>
    </row>
    <row r="1152" spans="2:14" x14ac:dyDescent="0.2">
      <c r="B1152" s="447"/>
      <c r="C1152" s="448"/>
      <c r="D1152" s="448"/>
      <c r="E1152" s="448"/>
      <c r="F1152" s="448"/>
      <c r="G1152" s="449"/>
      <c r="H1152" s="448"/>
      <c r="I1152" s="448"/>
      <c r="J1152" s="450"/>
    </row>
    <row r="1153" spans="2:10" x14ac:dyDescent="0.2">
      <c r="B1153" s="447"/>
      <c r="C1153" s="448"/>
      <c r="D1153" s="448"/>
      <c r="E1153" s="448"/>
      <c r="F1153" s="448"/>
      <c r="G1153" s="449"/>
      <c r="H1153" s="448"/>
      <c r="I1153" s="448"/>
      <c r="J1153" s="450"/>
    </row>
    <row r="1154" spans="2:10" x14ac:dyDescent="0.2">
      <c r="B1154" s="447"/>
      <c r="C1154" s="448"/>
      <c r="D1154" s="448"/>
      <c r="E1154" s="448"/>
      <c r="F1154" s="448"/>
      <c r="G1154" s="449"/>
      <c r="H1154" s="448"/>
      <c r="I1154" s="448"/>
      <c r="J1154" s="450"/>
    </row>
    <row r="1155" spans="2:10" x14ac:dyDescent="0.2">
      <c r="B1155" s="447"/>
      <c r="C1155" s="448"/>
      <c r="D1155" s="448"/>
      <c r="E1155" s="448"/>
      <c r="F1155" s="448"/>
      <c r="G1155" s="449"/>
      <c r="H1155" s="448"/>
      <c r="I1155" s="448"/>
      <c r="J1155" s="450"/>
    </row>
    <row r="1156" spans="2:10" x14ac:dyDescent="0.2">
      <c r="B1156" s="447"/>
      <c r="C1156" s="448"/>
      <c r="D1156" s="448"/>
      <c r="E1156" s="448"/>
      <c r="F1156" s="448"/>
      <c r="G1156" s="449"/>
      <c r="H1156" s="448"/>
      <c r="I1156" s="448"/>
      <c r="J1156" s="450"/>
    </row>
    <row r="1157" spans="2:10" x14ac:dyDescent="0.2">
      <c r="B1157" s="447"/>
      <c r="C1157" s="448"/>
      <c r="D1157" s="448"/>
      <c r="E1157" s="448"/>
      <c r="F1157" s="448"/>
      <c r="G1157" s="449"/>
      <c r="H1157" s="448"/>
      <c r="I1157" s="448"/>
      <c r="J1157" s="450"/>
    </row>
    <row r="1158" spans="2:10" x14ac:dyDescent="0.2">
      <c r="B1158" s="447"/>
      <c r="C1158" s="448"/>
      <c r="D1158" s="448"/>
      <c r="E1158" s="448"/>
      <c r="F1158" s="448"/>
      <c r="G1158" s="449"/>
      <c r="H1158" s="448"/>
      <c r="I1158" s="448"/>
      <c r="J1158" s="450"/>
    </row>
    <row r="1159" spans="2:10" x14ac:dyDescent="0.2">
      <c r="B1159" s="447"/>
      <c r="C1159" s="448"/>
      <c r="D1159" s="448"/>
      <c r="E1159" s="448"/>
      <c r="F1159" s="448"/>
      <c r="G1159" s="449"/>
      <c r="H1159" s="448"/>
      <c r="I1159" s="448"/>
      <c r="J1159" s="450"/>
    </row>
    <row r="1160" spans="2:10" x14ac:dyDescent="0.2">
      <c r="B1160" s="447"/>
      <c r="C1160" s="448"/>
      <c r="D1160" s="448"/>
      <c r="E1160" s="448"/>
      <c r="F1160" s="448"/>
      <c r="G1160" s="449"/>
      <c r="H1160" s="448"/>
      <c r="I1160" s="448"/>
      <c r="J1160" s="450"/>
    </row>
    <row r="1161" spans="2:10" x14ac:dyDescent="0.2">
      <c r="B1161" s="447"/>
      <c r="C1161" s="448"/>
      <c r="D1161" s="448"/>
      <c r="E1161" s="448"/>
      <c r="F1161" s="448"/>
      <c r="G1161" s="449"/>
      <c r="H1161" s="448"/>
      <c r="I1161" s="448"/>
      <c r="J1161" s="450"/>
    </row>
    <row r="1162" spans="2:10" x14ac:dyDescent="0.2">
      <c r="B1162" s="447"/>
      <c r="C1162" s="448"/>
      <c r="D1162" s="448"/>
      <c r="E1162" s="448"/>
      <c r="F1162" s="448"/>
      <c r="G1162" s="449"/>
      <c r="H1162" s="448"/>
      <c r="I1162" s="448"/>
      <c r="J1162" s="450"/>
    </row>
    <row r="1163" spans="2:10" x14ac:dyDescent="0.2">
      <c r="B1163" s="447"/>
      <c r="C1163" s="448"/>
      <c r="D1163" s="448"/>
      <c r="E1163" s="448"/>
      <c r="F1163" s="448"/>
      <c r="G1163" s="449"/>
      <c r="H1163" s="448"/>
      <c r="I1163" s="448"/>
      <c r="J1163" s="450"/>
    </row>
    <row r="1164" spans="2:10" x14ac:dyDescent="0.2">
      <c r="B1164" s="447"/>
      <c r="C1164" s="448"/>
      <c r="D1164" s="448"/>
      <c r="E1164" s="448"/>
      <c r="F1164" s="448"/>
      <c r="G1164" s="449"/>
      <c r="H1164" s="448"/>
      <c r="I1164" s="448"/>
      <c r="J1164" s="450"/>
    </row>
    <row r="1165" spans="2:10" x14ac:dyDescent="0.2">
      <c r="B1165" s="447"/>
      <c r="C1165" s="448" t="s">
        <v>339</v>
      </c>
      <c r="D1165" s="448"/>
      <c r="E1165" s="448"/>
      <c r="F1165" s="455" t="s">
        <v>340</v>
      </c>
      <c r="G1165" s="449"/>
      <c r="H1165" s="448"/>
      <c r="I1165" s="448"/>
      <c r="J1165" s="450"/>
    </row>
    <row r="1166" spans="2:10" x14ac:dyDescent="0.2">
      <c r="B1166" s="447"/>
      <c r="C1166" s="448"/>
      <c r="D1166" s="448" t="s">
        <v>341</v>
      </c>
      <c r="E1166" s="448"/>
      <c r="F1166" s="456">
        <v>1000000</v>
      </c>
      <c r="G1166" s="449"/>
      <c r="H1166" s="448"/>
      <c r="I1166" s="448"/>
      <c r="J1166" s="450"/>
    </row>
    <row r="1167" spans="2:10" x14ac:dyDescent="0.2">
      <c r="B1167" s="447"/>
      <c r="C1167" s="448"/>
      <c r="D1167" s="448" t="s">
        <v>342</v>
      </c>
      <c r="E1167" s="448"/>
      <c r="F1167" s="462">
        <v>0.61302954300011836</v>
      </c>
      <c r="G1167" s="449"/>
      <c r="H1167" s="448"/>
      <c r="I1167" s="448"/>
      <c r="J1167" s="450"/>
    </row>
    <row r="1168" spans="2:10" x14ac:dyDescent="0.2">
      <c r="B1168" s="447"/>
      <c r="C1168" s="448"/>
      <c r="D1168" s="448" t="s">
        <v>343</v>
      </c>
      <c r="E1168" s="448"/>
      <c r="F1168" s="462">
        <v>0.63417362518870657</v>
      </c>
      <c r="G1168" s="449"/>
      <c r="H1168" s="448"/>
      <c r="I1168" s="448"/>
      <c r="J1168" s="450"/>
    </row>
    <row r="1169" spans="2:10" x14ac:dyDescent="0.2">
      <c r="B1169" s="447"/>
      <c r="C1169" s="448"/>
      <c r="D1169" s="448" t="s">
        <v>344</v>
      </c>
      <c r="E1169" s="448"/>
      <c r="F1169" s="462">
        <v>0.63189529211624684</v>
      </c>
      <c r="G1169" s="449"/>
      <c r="H1169" s="448"/>
      <c r="I1169" s="448"/>
      <c r="J1169" s="450"/>
    </row>
    <row r="1170" spans="2:10" x14ac:dyDescent="0.2">
      <c r="B1170" s="447"/>
      <c r="C1170" s="448"/>
      <c r="D1170" s="448" t="s">
        <v>345</v>
      </c>
      <c r="E1170" s="448"/>
      <c r="F1170" s="463" t="s">
        <v>393</v>
      </c>
      <c r="G1170" s="449"/>
      <c r="H1170" s="448"/>
      <c r="I1170" s="448"/>
      <c r="J1170" s="450"/>
    </row>
    <row r="1171" spans="2:10" x14ac:dyDescent="0.2">
      <c r="B1171" s="447"/>
      <c r="C1171" s="448"/>
      <c r="D1171" s="448" t="s">
        <v>346</v>
      </c>
      <c r="E1171" s="448"/>
      <c r="F1171" s="462">
        <v>4.3034013090070933E-2</v>
      </c>
      <c r="G1171" s="449"/>
      <c r="H1171" s="448"/>
      <c r="I1171" s="448"/>
      <c r="J1171" s="450"/>
    </row>
    <row r="1172" spans="2:10" x14ac:dyDescent="0.2">
      <c r="B1172" s="447"/>
      <c r="C1172" s="448"/>
      <c r="D1172" s="448" t="s">
        <v>347</v>
      </c>
      <c r="E1172" s="448"/>
      <c r="F1172" s="462">
        <v>1.8519262826363965E-3</v>
      </c>
      <c r="G1172" s="449"/>
      <c r="H1172" s="448"/>
      <c r="I1172" s="448"/>
      <c r="J1172" s="450"/>
    </row>
    <row r="1173" spans="2:10" x14ac:dyDescent="0.2">
      <c r="B1173" s="447"/>
      <c r="C1173" s="448"/>
      <c r="D1173" s="448" t="s">
        <v>348</v>
      </c>
      <c r="E1173" s="448"/>
      <c r="F1173" s="459">
        <v>0.2814907082472764</v>
      </c>
      <c r="G1173" s="449"/>
      <c r="H1173" s="448"/>
      <c r="I1173" s="448"/>
      <c r="J1173" s="450"/>
    </row>
    <row r="1174" spans="2:10" x14ac:dyDescent="0.2">
      <c r="B1174" s="447"/>
      <c r="C1174" s="448"/>
      <c r="D1174" s="448" t="s">
        <v>349</v>
      </c>
      <c r="E1174" s="448"/>
      <c r="F1174" s="460">
        <v>2.8193972576757322</v>
      </c>
      <c r="G1174" s="449"/>
      <c r="H1174" s="448"/>
      <c r="I1174" s="448"/>
      <c r="J1174" s="450"/>
    </row>
    <row r="1175" spans="2:10" x14ac:dyDescent="0.2">
      <c r="B1175" s="447"/>
      <c r="C1175" s="448"/>
      <c r="D1175" s="448" t="s">
        <v>350</v>
      </c>
      <c r="E1175" s="448"/>
      <c r="F1175" s="459">
        <v>6.7858408771360693E-2</v>
      </c>
      <c r="G1175" s="449"/>
      <c r="H1175" s="448"/>
      <c r="I1175" s="448"/>
      <c r="J1175" s="450"/>
    </row>
    <row r="1176" spans="2:10" x14ac:dyDescent="0.2">
      <c r="B1176" s="447"/>
      <c r="C1176" s="448"/>
      <c r="D1176" s="448" t="s">
        <v>351</v>
      </c>
      <c r="E1176" s="448"/>
      <c r="F1176" s="462">
        <v>0.4902600311332127</v>
      </c>
      <c r="G1176" s="449"/>
      <c r="H1176" s="448"/>
      <c r="I1176" s="448"/>
      <c r="J1176" s="450"/>
    </row>
    <row r="1177" spans="2:10" x14ac:dyDescent="0.2">
      <c r="B1177" s="447"/>
      <c r="C1177" s="448"/>
      <c r="D1177" s="448" t="s">
        <v>352</v>
      </c>
      <c r="E1177" s="448"/>
      <c r="F1177" s="462">
        <v>0.87039277479813137</v>
      </c>
      <c r="G1177" s="449"/>
      <c r="H1177" s="448"/>
      <c r="I1177" s="448"/>
      <c r="J1177" s="450"/>
    </row>
    <row r="1178" spans="2:10" x14ac:dyDescent="0.2">
      <c r="B1178" s="447"/>
      <c r="C1178" s="448"/>
      <c r="D1178" s="448" t="s">
        <v>353</v>
      </c>
      <c r="E1178" s="448"/>
      <c r="F1178" s="462">
        <v>0.38013274366491867</v>
      </c>
      <c r="G1178" s="449"/>
      <c r="H1178" s="448"/>
      <c r="I1178" s="448"/>
      <c r="J1178" s="450"/>
    </row>
    <row r="1179" spans="2:10" x14ac:dyDescent="0.2">
      <c r="B1179" s="447"/>
      <c r="C1179" s="448"/>
      <c r="D1179" s="448" t="s">
        <v>354</v>
      </c>
      <c r="E1179" s="448"/>
      <c r="F1179" s="462">
        <v>4.3034013090070933E-5</v>
      </c>
      <c r="G1179" s="449"/>
      <c r="H1179" s="448"/>
      <c r="I1179" s="448"/>
      <c r="J1179" s="450"/>
    </row>
    <row r="1180" spans="2:10" x14ac:dyDescent="0.2">
      <c r="B1180" s="447"/>
      <c r="C1180" s="448"/>
      <c r="D1180" s="448"/>
      <c r="E1180" s="448"/>
      <c r="F1180" s="448"/>
      <c r="G1180" s="449"/>
      <c r="H1180" s="448"/>
      <c r="I1180" s="448"/>
      <c r="J1180" s="450"/>
    </row>
    <row r="1181" spans="2:10" x14ac:dyDescent="0.2">
      <c r="B1181" s="451" t="s">
        <v>471</v>
      </c>
      <c r="C1181" s="452"/>
      <c r="D1181" s="452"/>
      <c r="E1181" s="452"/>
      <c r="F1181" s="452"/>
      <c r="G1181" s="453"/>
      <c r="H1181" s="452"/>
      <c r="I1181" s="452"/>
      <c r="J1181" s="454"/>
    </row>
    <row r="1182" spans="2:10" x14ac:dyDescent="0.2">
      <c r="B1182" s="447"/>
      <c r="C1182" s="448"/>
      <c r="D1182" s="448"/>
      <c r="E1182" s="448"/>
      <c r="F1182" s="448"/>
      <c r="G1182" s="449"/>
      <c r="H1182" s="448"/>
      <c r="I1182" s="448"/>
      <c r="J1182" s="450"/>
    </row>
    <row r="1183" spans="2:10" x14ac:dyDescent="0.2">
      <c r="B1183" s="447"/>
      <c r="C1183" s="448" t="s">
        <v>356</v>
      </c>
      <c r="D1183" s="448"/>
      <c r="E1183" s="448"/>
      <c r="F1183" s="455" t="s">
        <v>340</v>
      </c>
      <c r="G1183" s="449"/>
      <c r="H1183" s="448"/>
      <c r="I1183" s="448"/>
      <c r="J1183" s="450"/>
    </row>
    <row r="1184" spans="2:10" x14ac:dyDescent="0.2">
      <c r="B1184" s="447"/>
      <c r="C1184" s="448"/>
      <c r="D1184" s="448" t="s">
        <v>357</v>
      </c>
      <c r="E1184" s="448"/>
      <c r="F1184" s="462">
        <v>0.49026003113321298</v>
      </c>
      <c r="G1184" s="449"/>
      <c r="H1184" s="448"/>
      <c r="I1184" s="448"/>
      <c r="J1184" s="450"/>
    </row>
    <row r="1185" spans="2:10" x14ac:dyDescent="0.2">
      <c r="B1185" s="447"/>
      <c r="C1185" s="448"/>
      <c r="D1185" s="448" t="s">
        <v>358</v>
      </c>
      <c r="E1185" s="448"/>
      <c r="F1185" s="462">
        <v>0.57989387664849601</v>
      </c>
      <c r="G1185" s="449"/>
      <c r="H1185" s="448"/>
      <c r="I1185" s="448"/>
      <c r="J1185" s="450"/>
    </row>
    <row r="1186" spans="2:10" x14ac:dyDescent="0.2">
      <c r="B1186" s="447"/>
      <c r="C1186" s="448"/>
      <c r="D1186" s="448" t="s">
        <v>359</v>
      </c>
      <c r="E1186" s="448"/>
      <c r="F1186" s="462">
        <v>0.59601743393147599</v>
      </c>
      <c r="G1186" s="449"/>
      <c r="H1186" s="448"/>
      <c r="I1186" s="448"/>
      <c r="J1186" s="450"/>
    </row>
    <row r="1187" spans="2:10" x14ac:dyDescent="0.2">
      <c r="B1187" s="447"/>
      <c r="C1187" s="448"/>
      <c r="D1187" s="448" t="s">
        <v>360</v>
      </c>
      <c r="E1187" s="448"/>
      <c r="F1187" s="462">
        <v>0.60884992932100002</v>
      </c>
      <c r="G1187" s="449"/>
      <c r="H1187" s="448"/>
      <c r="I1187" s="448"/>
      <c r="J1187" s="450"/>
    </row>
    <row r="1188" spans="2:10" x14ac:dyDescent="0.2">
      <c r="B1188" s="447"/>
      <c r="C1188" s="448"/>
      <c r="D1188" s="448" t="s">
        <v>361</v>
      </c>
      <c r="E1188" s="448"/>
      <c r="F1188" s="462">
        <v>0.62049890907697203</v>
      </c>
      <c r="G1188" s="449"/>
      <c r="H1188" s="448"/>
      <c r="I1188" s="448"/>
      <c r="J1188" s="450"/>
    </row>
    <row r="1189" spans="2:10" x14ac:dyDescent="0.2">
      <c r="B1189" s="447"/>
      <c r="C1189" s="448"/>
      <c r="D1189" s="448" t="s">
        <v>362</v>
      </c>
      <c r="E1189" s="448"/>
      <c r="F1189" s="462">
        <v>0.63189517789860306</v>
      </c>
      <c r="G1189" s="449"/>
      <c r="H1189" s="448"/>
      <c r="I1189" s="448"/>
      <c r="J1189" s="450"/>
    </row>
    <row r="1190" spans="2:10" x14ac:dyDescent="0.2">
      <c r="B1190" s="447"/>
      <c r="C1190" s="448"/>
      <c r="D1190" s="448" t="s">
        <v>363</v>
      </c>
      <c r="E1190" s="448"/>
      <c r="F1190" s="462">
        <v>0.64360930205284606</v>
      </c>
      <c r="G1190" s="449"/>
      <c r="H1190" s="448"/>
      <c r="I1190" s="448"/>
      <c r="J1190" s="450"/>
    </row>
    <row r="1191" spans="2:10" x14ac:dyDescent="0.2">
      <c r="B1191" s="447"/>
      <c r="C1191" s="448"/>
      <c r="D1191" s="448" t="s">
        <v>364</v>
      </c>
      <c r="E1191" s="448"/>
      <c r="F1191" s="462">
        <v>0.65621503638342105</v>
      </c>
      <c r="G1191" s="449"/>
      <c r="H1191" s="448"/>
      <c r="I1191" s="448"/>
      <c r="J1191" s="450"/>
    </row>
    <row r="1192" spans="2:10" x14ac:dyDescent="0.2">
      <c r="B1192" s="447"/>
      <c r="C1192" s="448"/>
      <c r="D1192" s="448" t="s">
        <v>365</v>
      </c>
      <c r="E1192" s="448"/>
      <c r="F1192" s="462">
        <v>0.67105961055477104</v>
      </c>
      <c r="G1192" s="449"/>
      <c r="H1192" s="448"/>
      <c r="I1192" s="448"/>
      <c r="J1192" s="450"/>
    </row>
    <row r="1193" spans="2:10" x14ac:dyDescent="0.2">
      <c r="B1193" s="447"/>
      <c r="C1193" s="448"/>
      <c r="D1193" s="448" t="s">
        <v>366</v>
      </c>
      <c r="E1193" s="448"/>
      <c r="F1193" s="462">
        <v>0.69153982468599295</v>
      </c>
      <c r="G1193" s="449"/>
      <c r="H1193" s="448"/>
      <c r="I1193" s="448"/>
      <c r="J1193" s="450"/>
    </row>
    <row r="1194" spans="2:10" x14ac:dyDescent="0.2">
      <c r="B1194" s="447"/>
      <c r="C1194" s="448"/>
      <c r="D1194" s="448" t="s">
        <v>367</v>
      </c>
      <c r="E1194" s="448"/>
      <c r="F1194" s="462">
        <v>0.87039277479813104</v>
      </c>
      <c r="G1194" s="449"/>
      <c r="H1194" s="448"/>
      <c r="I1194" s="448"/>
      <c r="J1194" s="450"/>
    </row>
    <row r="1195" spans="2:10" x14ac:dyDescent="0.2">
      <c r="B1195" s="447"/>
      <c r="C1195" s="448"/>
      <c r="D1195" s="448"/>
      <c r="E1195" s="448"/>
      <c r="F1195" s="448"/>
      <c r="G1195" s="449"/>
      <c r="H1195" s="448"/>
      <c r="I1195" s="448"/>
      <c r="J1195" s="450"/>
    </row>
    <row r="1196" spans="2:10" x14ac:dyDescent="0.2">
      <c r="B1196" s="451" t="s">
        <v>472</v>
      </c>
      <c r="C1196" s="452"/>
      <c r="D1196" s="452"/>
      <c r="E1196" s="452"/>
      <c r="F1196" s="452"/>
      <c r="G1196" s="453"/>
      <c r="H1196" s="452"/>
      <c r="I1196" s="452"/>
      <c r="J1196" s="454"/>
    </row>
    <row r="1197" spans="2:10" x14ac:dyDescent="0.2">
      <c r="B1197" s="447"/>
      <c r="C1197" s="448"/>
      <c r="D1197" s="448"/>
      <c r="E1197" s="448"/>
      <c r="F1197" s="448"/>
      <c r="G1197" s="449"/>
      <c r="H1197" s="448"/>
      <c r="I1197" s="448"/>
      <c r="J1197" s="450"/>
    </row>
    <row r="1198" spans="2:10" x14ac:dyDescent="0.2">
      <c r="B1198" s="447"/>
      <c r="C1198" s="448" t="s">
        <v>335</v>
      </c>
      <c r="D1198" s="448"/>
      <c r="E1198" s="448"/>
      <c r="F1198" s="448"/>
      <c r="G1198" s="449"/>
      <c r="H1198" s="448"/>
      <c r="I1198" s="448"/>
      <c r="J1198" s="450"/>
    </row>
    <row r="1199" spans="2:10" x14ac:dyDescent="0.2">
      <c r="B1199" s="447"/>
      <c r="C1199" s="448"/>
      <c r="D1199" s="448" t="s">
        <v>804</v>
      </c>
      <c r="E1199" s="448"/>
      <c r="F1199" s="448"/>
      <c r="G1199" s="449"/>
      <c r="H1199" s="448"/>
      <c r="I1199" s="448"/>
      <c r="J1199" s="450"/>
    </row>
    <row r="1200" spans="2:10" x14ac:dyDescent="0.2">
      <c r="B1200" s="447"/>
      <c r="C1200" s="448"/>
      <c r="D1200" s="448" t="s">
        <v>495</v>
      </c>
      <c r="E1200" s="448"/>
      <c r="F1200" s="448"/>
      <c r="G1200" s="449"/>
      <c r="H1200" s="448"/>
      <c r="I1200" s="448"/>
      <c r="J1200" s="450"/>
    </row>
    <row r="1201" spans="2:10" x14ac:dyDescent="0.2">
      <c r="B1201" s="447"/>
      <c r="C1201" s="448"/>
      <c r="D1201" s="448" t="s">
        <v>470</v>
      </c>
      <c r="E1201" s="448"/>
      <c r="F1201" s="448"/>
      <c r="G1201" s="449"/>
      <c r="H1201" s="448"/>
      <c r="I1201" s="448"/>
      <c r="J1201" s="450"/>
    </row>
    <row r="1202" spans="2:10" x14ac:dyDescent="0.2">
      <c r="B1202" s="447"/>
      <c r="C1202" s="448"/>
      <c r="D1202" s="448"/>
      <c r="E1202" s="448"/>
      <c r="F1202" s="448"/>
      <c r="G1202" s="449"/>
      <c r="H1202" s="448"/>
      <c r="I1202" s="448"/>
      <c r="J1202" s="450"/>
    </row>
    <row r="1203" spans="2:10" x14ac:dyDescent="0.2">
      <c r="B1203" s="447"/>
      <c r="C1203" s="448"/>
      <c r="D1203" s="448"/>
      <c r="E1203" s="448"/>
      <c r="F1203" s="448"/>
      <c r="G1203" s="449"/>
      <c r="H1203" s="448"/>
      <c r="I1203" s="448"/>
      <c r="J1203" s="450"/>
    </row>
    <row r="1204" spans="2:10" x14ac:dyDescent="0.2">
      <c r="B1204" s="447"/>
      <c r="C1204" s="448"/>
      <c r="D1204" s="448"/>
      <c r="E1204" s="448"/>
      <c r="F1204" s="448"/>
      <c r="G1204" s="449"/>
      <c r="H1204" s="448"/>
      <c r="I1204" s="448"/>
      <c r="J1204" s="450"/>
    </row>
    <row r="1205" spans="2:10" x14ac:dyDescent="0.2">
      <c r="B1205" s="447"/>
      <c r="C1205" s="448"/>
      <c r="D1205" s="448"/>
      <c r="E1205" s="448"/>
      <c r="F1205" s="448"/>
      <c r="G1205" s="449"/>
      <c r="H1205" s="448"/>
      <c r="I1205" s="448"/>
      <c r="J1205" s="450"/>
    </row>
    <row r="1206" spans="2:10" x14ac:dyDescent="0.2">
      <c r="B1206" s="447"/>
      <c r="C1206" s="448"/>
      <c r="D1206" s="448"/>
      <c r="E1206" s="448"/>
      <c r="F1206" s="448"/>
      <c r="G1206" s="449"/>
      <c r="H1206" s="448"/>
      <c r="I1206" s="448"/>
      <c r="J1206" s="450"/>
    </row>
    <row r="1207" spans="2:10" x14ac:dyDescent="0.2">
      <c r="B1207" s="447"/>
      <c r="C1207" s="448"/>
      <c r="D1207" s="448"/>
      <c r="E1207" s="448"/>
      <c r="F1207" s="448"/>
      <c r="G1207" s="449"/>
      <c r="H1207" s="448"/>
      <c r="I1207" s="448"/>
      <c r="J1207" s="450"/>
    </row>
    <row r="1208" spans="2:10" x14ac:dyDescent="0.2">
      <c r="B1208" s="447"/>
      <c r="C1208" s="448"/>
      <c r="D1208" s="448"/>
      <c r="E1208" s="448"/>
      <c r="F1208" s="448"/>
      <c r="G1208" s="449"/>
      <c r="H1208" s="448"/>
      <c r="I1208" s="448"/>
      <c r="J1208" s="450"/>
    </row>
    <row r="1209" spans="2:10" x14ac:dyDescent="0.2">
      <c r="B1209" s="447"/>
      <c r="C1209" s="448"/>
      <c r="D1209" s="448"/>
      <c r="E1209" s="448"/>
      <c r="F1209" s="448"/>
      <c r="G1209" s="449"/>
      <c r="H1209" s="448"/>
      <c r="I1209" s="448"/>
      <c r="J1209" s="450"/>
    </row>
    <row r="1210" spans="2:10" x14ac:dyDescent="0.2">
      <c r="B1210" s="447"/>
      <c r="C1210" s="448"/>
      <c r="D1210" s="448"/>
      <c r="E1210" s="448"/>
      <c r="F1210" s="448"/>
      <c r="G1210" s="449"/>
      <c r="H1210" s="448"/>
      <c r="I1210" s="448"/>
      <c r="J1210" s="450"/>
    </row>
    <row r="1211" spans="2:10" x14ac:dyDescent="0.2">
      <c r="B1211" s="447"/>
      <c r="C1211" s="448"/>
      <c r="D1211" s="448"/>
      <c r="E1211" s="448"/>
      <c r="F1211" s="448"/>
      <c r="G1211" s="449"/>
      <c r="H1211" s="448"/>
      <c r="I1211" s="448"/>
      <c r="J1211" s="450"/>
    </row>
    <row r="1212" spans="2:10" x14ac:dyDescent="0.2">
      <c r="B1212" s="447"/>
      <c r="C1212" s="448"/>
      <c r="D1212" s="448"/>
      <c r="E1212" s="448"/>
      <c r="F1212" s="448"/>
      <c r="G1212" s="449"/>
      <c r="H1212" s="448"/>
      <c r="I1212" s="448"/>
      <c r="J1212" s="450"/>
    </row>
    <row r="1213" spans="2:10" x14ac:dyDescent="0.2">
      <c r="B1213" s="447"/>
      <c r="C1213" s="448"/>
      <c r="D1213" s="448"/>
      <c r="E1213" s="448"/>
      <c r="F1213" s="448"/>
      <c r="G1213" s="449"/>
      <c r="H1213" s="448"/>
      <c r="I1213" s="448"/>
      <c r="J1213" s="450"/>
    </row>
    <row r="1214" spans="2:10" x14ac:dyDescent="0.2">
      <c r="B1214" s="447"/>
      <c r="C1214" s="448"/>
      <c r="D1214" s="448"/>
      <c r="E1214" s="448"/>
      <c r="F1214" s="448"/>
      <c r="G1214" s="449"/>
      <c r="H1214" s="448"/>
      <c r="I1214" s="448"/>
      <c r="J1214" s="450"/>
    </row>
    <row r="1215" spans="2:10" x14ac:dyDescent="0.2">
      <c r="B1215" s="447"/>
      <c r="C1215" s="448"/>
      <c r="D1215" s="448"/>
      <c r="E1215" s="448"/>
      <c r="F1215" s="448"/>
      <c r="G1215" s="449"/>
      <c r="H1215" s="448"/>
      <c r="I1215" s="448"/>
      <c r="J1215" s="450"/>
    </row>
    <row r="1216" spans="2:10" x14ac:dyDescent="0.2">
      <c r="B1216" s="447"/>
      <c r="C1216" s="448"/>
      <c r="D1216" s="448"/>
      <c r="E1216" s="448"/>
      <c r="F1216" s="448"/>
      <c r="G1216" s="449"/>
      <c r="H1216" s="448"/>
      <c r="I1216" s="448"/>
      <c r="J1216" s="450"/>
    </row>
    <row r="1217" spans="2:10" x14ac:dyDescent="0.2">
      <c r="B1217" s="447"/>
      <c r="C1217" s="448"/>
      <c r="D1217" s="448"/>
      <c r="E1217" s="448"/>
      <c r="F1217" s="448"/>
      <c r="G1217" s="449"/>
      <c r="H1217" s="448"/>
      <c r="I1217" s="448"/>
      <c r="J1217" s="450"/>
    </row>
    <row r="1218" spans="2:10" x14ac:dyDescent="0.2">
      <c r="B1218" s="447"/>
      <c r="C1218" s="448"/>
      <c r="D1218" s="448"/>
      <c r="E1218" s="448"/>
      <c r="F1218" s="448"/>
      <c r="G1218" s="449"/>
      <c r="H1218" s="448"/>
      <c r="I1218" s="448"/>
      <c r="J1218" s="450"/>
    </row>
    <row r="1219" spans="2:10" x14ac:dyDescent="0.2">
      <c r="B1219" s="447"/>
      <c r="C1219" s="448"/>
      <c r="D1219" s="448"/>
      <c r="E1219" s="448"/>
      <c r="F1219" s="448"/>
      <c r="G1219" s="449"/>
      <c r="H1219" s="448"/>
      <c r="I1219" s="448"/>
      <c r="J1219" s="450"/>
    </row>
    <row r="1220" spans="2:10" x14ac:dyDescent="0.2">
      <c r="B1220" s="447"/>
      <c r="C1220" s="448"/>
      <c r="D1220" s="448"/>
      <c r="E1220" s="448"/>
      <c r="F1220" s="448"/>
      <c r="G1220" s="449"/>
      <c r="H1220" s="448"/>
      <c r="I1220" s="448"/>
      <c r="J1220" s="450"/>
    </row>
    <row r="1221" spans="2:10" x14ac:dyDescent="0.2">
      <c r="B1221" s="447"/>
      <c r="C1221" s="448" t="s">
        <v>339</v>
      </c>
      <c r="D1221" s="448"/>
      <c r="E1221" s="448"/>
      <c r="F1221" s="455" t="s">
        <v>340</v>
      </c>
      <c r="G1221" s="449"/>
      <c r="H1221" s="448"/>
      <c r="I1221" s="448"/>
      <c r="J1221" s="450"/>
    </row>
    <row r="1222" spans="2:10" x14ac:dyDescent="0.2">
      <c r="B1222" s="447"/>
      <c r="C1222" s="448"/>
      <c r="D1222" s="448" t="s">
        <v>341</v>
      </c>
      <c r="E1222" s="448"/>
      <c r="F1222" s="456">
        <v>1000000</v>
      </c>
      <c r="G1222" s="449"/>
      <c r="H1222" s="448"/>
      <c r="I1222" s="448"/>
      <c r="J1222" s="450"/>
    </row>
    <row r="1223" spans="2:10" x14ac:dyDescent="0.2">
      <c r="B1223" s="447"/>
      <c r="C1223" s="448"/>
      <c r="D1223" s="448" t="s">
        <v>342</v>
      </c>
      <c r="E1223" s="448"/>
      <c r="F1223" s="462">
        <v>0.4169133092541667</v>
      </c>
      <c r="G1223" s="449"/>
      <c r="H1223" s="448"/>
      <c r="I1223" s="448"/>
      <c r="J1223" s="450"/>
    </row>
    <row r="1224" spans="2:10" x14ac:dyDescent="0.2">
      <c r="B1224" s="447"/>
      <c r="C1224" s="448"/>
      <c r="D1224" s="448" t="s">
        <v>343</v>
      </c>
      <c r="E1224" s="448"/>
      <c r="F1224" s="462">
        <v>0.43819253734424984</v>
      </c>
      <c r="G1224" s="449"/>
      <c r="H1224" s="448"/>
      <c r="I1224" s="448"/>
      <c r="J1224" s="450"/>
    </row>
    <row r="1225" spans="2:10" x14ac:dyDescent="0.2">
      <c r="B1225" s="447"/>
      <c r="C1225" s="448"/>
      <c r="D1225" s="448" t="s">
        <v>344</v>
      </c>
      <c r="E1225" s="448"/>
      <c r="F1225" s="462">
        <v>0.43492176328048554</v>
      </c>
      <c r="G1225" s="449"/>
      <c r="H1225" s="448"/>
      <c r="I1225" s="448"/>
      <c r="J1225" s="450"/>
    </row>
    <row r="1226" spans="2:10" x14ac:dyDescent="0.2">
      <c r="B1226" s="447"/>
      <c r="C1226" s="448"/>
      <c r="D1226" s="448" t="s">
        <v>345</v>
      </c>
      <c r="E1226" s="448"/>
      <c r="F1226" s="463" t="s">
        <v>393</v>
      </c>
      <c r="G1226" s="449"/>
      <c r="H1226" s="448"/>
      <c r="I1226" s="448"/>
      <c r="J1226" s="450"/>
    </row>
    <row r="1227" spans="2:10" x14ac:dyDescent="0.2">
      <c r="B1227" s="447"/>
      <c r="C1227" s="448"/>
      <c r="D1227" s="448" t="s">
        <v>346</v>
      </c>
      <c r="E1227" s="448"/>
      <c r="F1227" s="462">
        <v>3.9035001819642437E-2</v>
      </c>
      <c r="G1227" s="449"/>
      <c r="H1227" s="448"/>
      <c r="I1227" s="448"/>
      <c r="J1227" s="450"/>
    </row>
    <row r="1228" spans="2:10" x14ac:dyDescent="0.2">
      <c r="B1228" s="447"/>
      <c r="C1228" s="448"/>
      <c r="D1228" s="448" t="s">
        <v>347</v>
      </c>
      <c r="E1228" s="448"/>
      <c r="F1228" s="462">
        <v>1.5237313670594884E-3</v>
      </c>
      <c r="G1228" s="449"/>
      <c r="H1228" s="448"/>
      <c r="I1228" s="448"/>
      <c r="J1228" s="450"/>
    </row>
    <row r="1229" spans="2:10" x14ac:dyDescent="0.2">
      <c r="B1229" s="447"/>
      <c r="C1229" s="448"/>
      <c r="D1229" s="448" t="s">
        <v>348</v>
      </c>
      <c r="E1229" s="448"/>
      <c r="F1229" s="459">
        <v>0.42296195832825689</v>
      </c>
      <c r="G1229" s="449"/>
      <c r="H1229" s="448"/>
      <c r="I1229" s="448"/>
      <c r="J1229" s="450"/>
    </row>
    <row r="1230" spans="2:10" x14ac:dyDescent="0.2">
      <c r="B1230" s="447"/>
      <c r="C1230" s="448"/>
      <c r="D1230" s="448" t="s">
        <v>349</v>
      </c>
      <c r="E1230" s="448"/>
      <c r="F1230" s="460">
        <v>2.8681073408674869</v>
      </c>
      <c r="G1230" s="449"/>
      <c r="H1230" s="448"/>
      <c r="I1230" s="448"/>
      <c r="J1230" s="450"/>
    </row>
    <row r="1231" spans="2:10" x14ac:dyDescent="0.2">
      <c r="B1231" s="447"/>
      <c r="C1231" s="448"/>
      <c r="D1231" s="448" t="s">
        <v>350</v>
      </c>
      <c r="E1231" s="448"/>
      <c r="F1231" s="459">
        <v>8.9081849855822681E-2</v>
      </c>
      <c r="G1231" s="449"/>
      <c r="H1231" s="448"/>
      <c r="I1231" s="448"/>
      <c r="J1231" s="450"/>
    </row>
    <row r="1232" spans="2:10" x14ac:dyDescent="0.2">
      <c r="B1232" s="447"/>
      <c r="C1232" s="448"/>
      <c r="D1232" s="448" t="s">
        <v>351</v>
      </c>
      <c r="E1232" s="448"/>
      <c r="F1232" s="462">
        <v>0.30875024522284183</v>
      </c>
      <c r="G1232" s="449"/>
      <c r="H1232" s="448"/>
      <c r="I1232" s="448"/>
      <c r="J1232" s="450"/>
    </row>
    <row r="1233" spans="2:10" x14ac:dyDescent="0.2">
      <c r="B1233" s="447"/>
      <c r="C1233" s="448"/>
      <c r="D1233" s="448" t="s">
        <v>352</v>
      </c>
      <c r="E1233" s="448"/>
      <c r="F1233" s="462">
        <v>0.63444572094369522</v>
      </c>
      <c r="G1233" s="449"/>
      <c r="H1233" s="448"/>
      <c r="I1233" s="448"/>
      <c r="J1233" s="450"/>
    </row>
    <row r="1234" spans="2:10" x14ac:dyDescent="0.2">
      <c r="B1234" s="447"/>
      <c r="C1234" s="448"/>
      <c r="D1234" s="448" t="s">
        <v>353</v>
      </c>
      <c r="E1234" s="448"/>
      <c r="F1234" s="462">
        <v>0.32569547572085339</v>
      </c>
      <c r="G1234" s="449"/>
      <c r="H1234" s="448"/>
      <c r="I1234" s="448"/>
      <c r="J1234" s="450"/>
    </row>
    <row r="1235" spans="2:10" x14ac:dyDescent="0.2">
      <c r="B1235" s="447"/>
      <c r="C1235" s="448"/>
      <c r="D1235" s="448" t="s">
        <v>354</v>
      </c>
      <c r="E1235" s="448"/>
      <c r="F1235" s="462">
        <v>3.903500181964244E-5</v>
      </c>
      <c r="G1235" s="449"/>
      <c r="H1235" s="448"/>
      <c r="I1235" s="448"/>
      <c r="J1235" s="450"/>
    </row>
    <row r="1236" spans="2:10" x14ac:dyDescent="0.2">
      <c r="B1236" s="447"/>
      <c r="C1236" s="448"/>
      <c r="D1236" s="448"/>
      <c r="E1236" s="448"/>
      <c r="F1236" s="448"/>
      <c r="G1236" s="449"/>
      <c r="H1236" s="448"/>
      <c r="I1236" s="448"/>
      <c r="J1236" s="450"/>
    </row>
    <row r="1237" spans="2:10" x14ac:dyDescent="0.2">
      <c r="B1237" s="451" t="s">
        <v>476</v>
      </c>
      <c r="C1237" s="452"/>
      <c r="D1237" s="452"/>
      <c r="E1237" s="452"/>
      <c r="F1237" s="452"/>
      <c r="G1237" s="453"/>
      <c r="H1237" s="452"/>
      <c r="I1237" s="452"/>
      <c r="J1237" s="454"/>
    </row>
    <row r="1238" spans="2:10" x14ac:dyDescent="0.2">
      <c r="B1238" s="447"/>
      <c r="C1238" s="448"/>
      <c r="D1238" s="448"/>
      <c r="E1238" s="448"/>
      <c r="F1238" s="448"/>
      <c r="G1238" s="449"/>
      <c r="H1238" s="448"/>
      <c r="I1238" s="448"/>
      <c r="J1238" s="450"/>
    </row>
    <row r="1239" spans="2:10" x14ac:dyDescent="0.2">
      <c r="B1239" s="447"/>
      <c r="C1239" s="448" t="s">
        <v>356</v>
      </c>
      <c r="D1239" s="448"/>
      <c r="E1239" s="448"/>
      <c r="F1239" s="455" t="s">
        <v>340</v>
      </c>
      <c r="G1239" s="449"/>
      <c r="H1239" s="448"/>
      <c r="I1239" s="448"/>
      <c r="J1239" s="450"/>
    </row>
    <row r="1240" spans="2:10" x14ac:dyDescent="0.2">
      <c r="B1240" s="447"/>
      <c r="C1240" s="448"/>
      <c r="D1240" s="448" t="s">
        <v>357</v>
      </c>
      <c r="E1240" s="448"/>
      <c r="F1240" s="462">
        <v>0.308750245222842</v>
      </c>
      <c r="G1240" s="449"/>
      <c r="H1240" s="448"/>
      <c r="I1240" s="448"/>
      <c r="J1240" s="450"/>
    </row>
    <row r="1241" spans="2:10" x14ac:dyDescent="0.2">
      <c r="B1241" s="447"/>
      <c r="C1241" s="448"/>
      <c r="D1241" s="448" t="s">
        <v>358</v>
      </c>
      <c r="E1241" s="448"/>
      <c r="F1241" s="462">
        <v>0.39040178032376999</v>
      </c>
      <c r="G1241" s="449"/>
      <c r="H1241" s="448"/>
      <c r="I1241" s="448"/>
      <c r="J1241" s="450"/>
    </row>
    <row r="1242" spans="2:10" x14ac:dyDescent="0.2">
      <c r="B1242" s="447"/>
      <c r="C1242" s="448"/>
      <c r="D1242" s="448" t="s">
        <v>359</v>
      </c>
      <c r="E1242" s="448"/>
      <c r="F1242" s="462">
        <v>0.40293788485035797</v>
      </c>
      <c r="G1242" s="449"/>
      <c r="H1242" s="448"/>
      <c r="I1242" s="448"/>
      <c r="J1242" s="450"/>
    </row>
    <row r="1243" spans="2:10" x14ac:dyDescent="0.2">
      <c r="B1243" s="447"/>
      <c r="C1243" s="448"/>
      <c r="D1243" s="448" t="s">
        <v>360</v>
      </c>
      <c r="E1243" s="448"/>
      <c r="F1243" s="462">
        <v>0.413632099642114</v>
      </c>
      <c r="G1243" s="449"/>
      <c r="H1243" s="448"/>
      <c r="I1243" s="448"/>
      <c r="J1243" s="450"/>
    </row>
    <row r="1244" spans="2:10" x14ac:dyDescent="0.2">
      <c r="B1244" s="447"/>
      <c r="C1244" s="448"/>
      <c r="D1244" s="448" t="s">
        <v>361</v>
      </c>
      <c r="E1244" s="448"/>
      <c r="F1244" s="462">
        <v>0.42418232744947898</v>
      </c>
      <c r="G1244" s="449"/>
      <c r="H1244" s="448"/>
      <c r="I1244" s="448"/>
      <c r="J1244" s="450"/>
    </row>
    <row r="1245" spans="2:10" x14ac:dyDescent="0.2">
      <c r="B1245" s="447"/>
      <c r="C1245" s="448"/>
      <c r="D1245" s="448" t="s">
        <v>362</v>
      </c>
      <c r="E1245" s="448"/>
      <c r="F1245" s="462">
        <v>0.43492174947183498</v>
      </c>
      <c r="G1245" s="449"/>
      <c r="H1245" s="448"/>
      <c r="I1245" s="448"/>
      <c r="J1245" s="450"/>
    </row>
    <row r="1246" spans="2:10" x14ac:dyDescent="0.2">
      <c r="B1246" s="447"/>
      <c r="C1246" s="448"/>
      <c r="D1246" s="448" t="s">
        <v>363</v>
      </c>
      <c r="E1246" s="448"/>
      <c r="F1246" s="462">
        <v>0.44595278427082202</v>
      </c>
      <c r="G1246" s="449"/>
      <c r="H1246" s="448"/>
      <c r="I1246" s="448"/>
      <c r="J1246" s="450"/>
    </row>
    <row r="1247" spans="2:10" x14ac:dyDescent="0.2">
      <c r="B1247" s="447"/>
      <c r="C1247" s="448"/>
      <c r="D1247" s="448" t="s">
        <v>364</v>
      </c>
      <c r="E1247" s="448"/>
      <c r="F1247" s="462">
        <v>0.457823229991146</v>
      </c>
      <c r="G1247" s="449"/>
      <c r="H1247" s="448"/>
      <c r="I1247" s="448"/>
      <c r="J1247" s="450"/>
    </row>
    <row r="1248" spans="2:10" x14ac:dyDescent="0.2">
      <c r="B1248" s="447"/>
      <c r="C1248" s="448"/>
      <c r="D1248" s="448" t="s">
        <v>365</v>
      </c>
      <c r="E1248" s="448"/>
      <c r="F1248" s="462">
        <v>0.47175478695725998</v>
      </c>
      <c r="G1248" s="449"/>
      <c r="H1248" s="448"/>
      <c r="I1248" s="448"/>
      <c r="J1248" s="450"/>
    </row>
    <row r="1249" spans="2:10" x14ac:dyDescent="0.2">
      <c r="B1249" s="447"/>
      <c r="C1249" s="448"/>
      <c r="D1249" s="448" t="s">
        <v>366</v>
      </c>
      <c r="E1249" s="448"/>
      <c r="F1249" s="462">
        <v>0.49108621982926398</v>
      </c>
      <c r="G1249" s="449"/>
      <c r="H1249" s="448"/>
      <c r="I1249" s="448"/>
      <c r="J1249" s="450"/>
    </row>
    <row r="1250" spans="2:10" x14ac:dyDescent="0.2">
      <c r="B1250" s="447"/>
      <c r="C1250" s="448"/>
      <c r="D1250" s="448" t="s">
        <v>367</v>
      </c>
      <c r="E1250" s="448"/>
      <c r="F1250" s="462">
        <v>0.634445720943695</v>
      </c>
      <c r="G1250" s="449"/>
      <c r="H1250" s="448"/>
      <c r="I1250" s="448"/>
      <c r="J1250" s="450"/>
    </row>
    <row r="1251" spans="2:10" x14ac:dyDescent="0.2">
      <c r="B1251" s="447"/>
      <c r="C1251" s="448"/>
      <c r="D1251" s="448"/>
      <c r="E1251" s="448"/>
      <c r="F1251" s="448"/>
      <c r="G1251" s="449"/>
      <c r="H1251" s="448"/>
      <c r="I1251" s="448"/>
      <c r="J1251" s="450"/>
    </row>
    <row r="1252" spans="2:10" x14ac:dyDescent="0.2">
      <c r="B1252" s="451" t="s">
        <v>803</v>
      </c>
      <c r="C1252" s="452"/>
      <c r="D1252" s="452"/>
      <c r="E1252" s="452"/>
      <c r="F1252" s="452"/>
      <c r="G1252" s="453"/>
      <c r="H1252" s="452"/>
      <c r="I1252" s="452"/>
      <c r="J1252" s="454"/>
    </row>
    <row r="1253" spans="2:10" x14ac:dyDescent="0.2">
      <c r="B1253" s="447"/>
      <c r="C1253" s="448"/>
      <c r="D1253" s="448"/>
      <c r="E1253" s="448"/>
      <c r="F1253" s="448"/>
      <c r="G1253" s="449"/>
      <c r="H1253" s="448"/>
      <c r="I1253" s="448"/>
      <c r="J1253" s="450"/>
    </row>
    <row r="1254" spans="2:10" x14ac:dyDescent="0.2">
      <c r="B1254" s="447"/>
      <c r="C1254" s="448" t="s">
        <v>335</v>
      </c>
      <c r="D1254" s="448"/>
      <c r="E1254" s="448"/>
      <c r="F1254" s="448"/>
      <c r="G1254" s="449"/>
      <c r="H1254" s="448"/>
      <c r="I1254" s="448"/>
      <c r="J1254" s="450"/>
    </row>
    <row r="1255" spans="2:10" x14ac:dyDescent="0.2">
      <c r="B1255" s="447"/>
      <c r="C1255" s="448"/>
      <c r="D1255" s="448" t="s">
        <v>802</v>
      </c>
      <c r="E1255" s="448"/>
      <c r="F1255" s="448"/>
      <c r="G1255" s="449"/>
      <c r="H1255" s="448"/>
      <c r="I1255" s="448"/>
      <c r="J1255" s="450"/>
    </row>
    <row r="1256" spans="2:10" x14ac:dyDescent="0.2">
      <c r="B1256" s="447"/>
      <c r="C1256" s="448"/>
      <c r="D1256" s="448" t="s">
        <v>475</v>
      </c>
      <c r="E1256" s="448"/>
      <c r="F1256" s="448"/>
      <c r="G1256" s="449"/>
      <c r="H1256" s="448"/>
      <c r="I1256" s="448"/>
      <c r="J1256" s="450"/>
    </row>
    <row r="1257" spans="2:10" x14ac:dyDescent="0.2">
      <c r="B1257" s="447"/>
      <c r="C1257" s="448"/>
      <c r="D1257" s="448" t="s">
        <v>470</v>
      </c>
      <c r="E1257" s="448"/>
      <c r="F1257" s="448"/>
      <c r="G1257" s="449"/>
      <c r="H1257" s="448"/>
      <c r="I1257" s="448"/>
      <c r="J1257" s="450"/>
    </row>
    <row r="1258" spans="2:10" x14ac:dyDescent="0.2">
      <c r="B1258" s="447"/>
      <c r="C1258" s="448"/>
      <c r="D1258" s="448"/>
      <c r="E1258" s="448"/>
      <c r="F1258" s="448"/>
      <c r="G1258" s="449"/>
      <c r="H1258" s="448"/>
      <c r="I1258" s="448"/>
      <c r="J1258" s="450"/>
    </row>
    <row r="1259" spans="2:10" x14ac:dyDescent="0.2">
      <c r="B1259" s="447"/>
      <c r="C1259" s="448"/>
      <c r="D1259" s="448"/>
      <c r="E1259" s="448"/>
      <c r="F1259" s="448"/>
      <c r="G1259" s="449"/>
      <c r="H1259" s="448"/>
      <c r="I1259" s="448"/>
      <c r="J1259" s="450"/>
    </row>
    <row r="1260" spans="2:10" x14ac:dyDescent="0.2">
      <c r="B1260" s="447"/>
      <c r="C1260" s="448"/>
      <c r="D1260" s="448"/>
      <c r="E1260" s="448"/>
      <c r="F1260" s="448"/>
      <c r="G1260" s="449"/>
      <c r="H1260" s="448"/>
      <c r="I1260" s="448"/>
      <c r="J1260" s="450"/>
    </row>
    <row r="1261" spans="2:10" x14ac:dyDescent="0.2">
      <c r="B1261" s="447"/>
      <c r="C1261" s="448"/>
      <c r="D1261" s="448"/>
      <c r="E1261" s="448"/>
      <c r="F1261" s="448"/>
      <c r="G1261" s="449"/>
      <c r="H1261" s="448"/>
      <c r="I1261" s="448"/>
      <c r="J1261" s="450"/>
    </row>
    <row r="1262" spans="2:10" x14ac:dyDescent="0.2">
      <c r="B1262" s="447"/>
      <c r="C1262" s="448"/>
      <c r="D1262" s="448"/>
      <c r="E1262" s="448"/>
      <c r="F1262" s="448"/>
      <c r="G1262" s="449"/>
      <c r="H1262" s="448"/>
      <c r="I1262" s="448"/>
      <c r="J1262" s="450"/>
    </row>
    <row r="1263" spans="2:10" x14ac:dyDescent="0.2">
      <c r="B1263" s="447"/>
      <c r="C1263" s="448"/>
      <c r="D1263" s="448"/>
      <c r="E1263" s="448"/>
      <c r="F1263" s="448"/>
      <c r="G1263" s="449"/>
      <c r="H1263" s="448"/>
      <c r="I1263" s="448"/>
      <c r="J1263" s="450"/>
    </row>
    <row r="1264" spans="2:10" x14ac:dyDescent="0.2">
      <c r="B1264" s="447"/>
      <c r="C1264" s="448"/>
      <c r="D1264" s="448"/>
      <c r="E1264" s="448"/>
      <c r="F1264" s="448"/>
      <c r="G1264" s="449"/>
      <c r="H1264" s="448"/>
      <c r="I1264" s="448"/>
      <c r="J1264" s="450"/>
    </row>
    <row r="1265" spans="2:10" x14ac:dyDescent="0.2">
      <c r="B1265" s="447"/>
      <c r="C1265" s="448"/>
      <c r="D1265" s="448"/>
      <c r="E1265" s="448"/>
      <c r="F1265" s="448"/>
      <c r="G1265" s="449"/>
      <c r="H1265" s="448"/>
      <c r="I1265" s="448"/>
      <c r="J1265" s="450"/>
    </row>
    <row r="1266" spans="2:10" x14ac:dyDescent="0.2">
      <c r="B1266" s="447"/>
      <c r="C1266" s="448"/>
      <c r="D1266" s="448"/>
      <c r="E1266" s="448"/>
      <c r="F1266" s="448"/>
      <c r="G1266" s="449"/>
      <c r="H1266" s="448"/>
      <c r="I1266" s="448"/>
      <c r="J1266" s="450"/>
    </row>
    <row r="1267" spans="2:10" x14ac:dyDescent="0.2">
      <c r="B1267" s="447"/>
      <c r="C1267" s="448"/>
      <c r="D1267" s="448"/>
      <c r="E1267" s="448"/>
      <c r="F1267" s="448"/>
      <c r="G1267" s="449"/>
      <c r="H1267" s="448"/>
      <c r="I1267" s="448"/>
      <c r="J1267" s="450"/>
    </row>
    <row r="1268" spans="2:10" x14ac:dyDescent="0.2">
      <c r="B1268" s="447"/>
      <c r="C1268" s="448"/>
      <c r="D1268" s="448"/>
      <c r="E1268" s="448"/>
      <c r="F1268" s="448"/>
      <c r="G1268" s="449"/>
      <c r="H1268" s="448"/>
      <c r="I1268" s="448"/>
      <c r="J1268" s="450"/>
    </row>
    <row r="1269" spans="2:10" x14ac:dyDescent="0.2">
      <c r="B1269" s="447"/>
      <c r="C1269" s="448"/>
      <c r="D1269" s="448"/>
      <c r="E1269" s="448"/>
      <c r="F1269" s="448"/>
      <c r="G1269" s="449"/>
      <c r="H1269" s="448"/>
      <c r="I1269" s="448"/>
      <c r="J1269" s="450"/>
    </row>
    <row r="1270" spans="2:10" x14ac:dyDescent="0.2">
      <c r="B1270" s="447"/>
      <c r="C1270" s="448"/>
      <c r="D1270" s="448"/>
      <c r="E1270" s="448"/>
      <c r="F1270" s="448"/>
      <c r="G1270" s="449"/>
      <c r="H1270" s="448"/>
      <c r="I1270" s="448"/>
      <c r="J1270" s="450"/>
    </row>
    <row r="1271" spans="2:10" x14ac:dyDescent="0.2">
      <c r="B1271" s="447"/>
      <c r="C1271" s="448"/>
      <c r="D1271" s="448"/>
      <c r="E1271" s="448"/>
      <c r="F1271" s="448"/>
      <c r="G1271" s="449"/>
      <c r="H1271" s="448"/>
      <c r="I1271" s="448"/>
      <c r="J1271" s="450"/>
    </row>
    <row r="1272" spans="2:10" x14ac:dyDescent="0.2">
      <c r="B1272" s="447"/>
      <c r="C1272" s="448"/>
      <c r="D1272" s="448"/>
      <c r="E1272" s="448"/>
      <c r="F1272" s="448"/>
      <c r="G1272" s="449"/>
      <c r="H1272" s="448"/>
      <c r="I1272" s="448"/>
      <c r="J1272" s="450"/>
    </row>
    <row r="1273" spans="2:10" x14ac:dyDescent="0.2">
      <c r="B1273" s="447"/>
      <c r="C1273" s="448"/>
      <c r="D1273" s="448"/>
      <c r="E1273" s="448"/>
      <c r="F1273" s="448"/>
      <c r="G1273" s="449"/>
      <c r="H1273" s="448"/>
      <c r="I1273" s="448"/>
      <c r="J1273" s="450"/>
    </row>
    <row r="1274" spans="2:10" x14ac:dyDescent="0.2">
      <c r="B1274" s="447"/>
      <c r="C1274" s="448"/>
      <c r="D1274" s="448"/>
      <c r="E1274" s="448"/>
      <c r="F1274" s="448"/>
      <c r="G1274" s="449"/>
      <c r="H1274" s="448"/>
      <c r="I1274" s="448"/>
      <c r="J1274" s="450"/>
    </row>
    <row r="1275" spans="2:10" x14ac:dyDescent="0.2">
      <c r="B1275" s="447"/>
      <c r="C1275" s="448"/>
      <c r="D1275" s="448"/>
      <c r="E1275" s="448"/>
      <c r="F1275" s="448"/>
      <c r="G1275" s="449"/>
      <c r="H1275" s="448"/>
      <c r="I1275" s="448"/>
      <c r="J1275" s="450"/>
    </row>
    <row r="1276" spans="2:10" x14ac:dyDescent="0.2">
      <c r="B1276" s="447"/>
      <c r="C1276" s="448"/>
      <c r="D1276" s="448"/>
      <c r="E1276" s="448"/>
      <c r="F1276" s="448"/>
      <c r="G1276" s="449"/>
      <c r="H1276" s="448"/>
      <c r="I1276" s="448"/>
      <c r="J1276" s="450"/>
    </row>
    <row r="1277" spans="2:10" x14ac:dyDescent="0.2">
      <c r="B1277" s="447"/>
      <c r="C1277" s="448" t="s">
        <v>339</v>
      </c>
      <c r="D1277" s="448"/>
      <c r="E1277" s="448"/>
      <c r="F1277" s="455" t="s">
        <v>340</v>
      </c>
      <c r="G1277" s="449"/>
      <c r="H1277" s="448"/>
      <c r="I1277" s="448"/>
      <c r="J1277" s="450"/>
    </row>
    <row r="1278" spans="2:10" x14ac:dyDescent="0.2">
      <c r="B1278" s="447"/>
      <c r="C1278" s="448"/>
      <c r="D1278" s="448" t="s">
        <v>341</v>
      </c>
      <c r="E1278" s="448"/>
      <c r="F1278" s="456">
        <v>1000000</v>
      </c>
      <c r="G1278" s="449"/>
      <c r="H1278" s="448"/>
      <c r="I1278" s="448"/>
      <c r="J1278" s="450"/>
    </row>
    <row r="1279" spans="2:10" x14ac:dyDescent="0.2">
      <c r="B1279" s="447"/>
      <c r="C1279" s="448"/>
      <c r="D1279" s="448" t="s">
        <v>342</v>
      </c>
      <c r="E1279" s="448"/>
      <c r="F1279" s="462">
        <v>0.51178483319305557</v>
      </c>
      <c r="G1279" s="449"/>
      <c r="H1279" s="448"/>
      <c r="I1279" s="448"/>
      <c r="J1279" s="450"/>
    </row>
    <row r="1280" spans="2:10" x14ac:dyDescent="0.2">
      <c r="B1280" s="447"/>
      <c r="C1280" s="448"/>
      <c r="D1280" s="448" t="s">
        <v>343</v>
      </c>
      <c r="E1280" s="448"/>
      <c r="F1280" s="462">
        <v>0.53306681923707644</v>
      </c>
      <c r="G1280" s="449"/>
      <c r="H1280" s="448"/>
      <c r="I1280" s="448"/>
      <c r="J1280" s="450"/>
    </row>
    <row r="1281" spans="2:10" x14ac:dyDescent="0.2">
      <c r="B1281" s="447"/>
      <c r="C1281" s="448"/>
      <c r="D1281" s="448" t="s">
        <v>344</v>
      </c>
      <c r="E1281" s="448"/>
      <c r="F1281" s="462">
        <v>0.52981099566397938</v>
      </c>
      <c r="G1281" s="449"/>
      <c r="H1281" s="448"/>
      <c r="I1281" s="448"/>
      <c r="J1281" s="450"/>
    </row>
    <row r="1282" spans="2:10" x14ac:dyDescent="0.2">
      <c r="B1282" s="447"/>
      <c r="C1282" s="448"/>
      <c r="D1282" s="448" t="s">
        <v>345</v>
      </c>
      <c r="E1282" s="448"/>
      <c r="F1282" s="463" t="s">
        <v>393</v>
      </c>
      <c r="G1282" s="449"/>
      <c r="H1282" s="448"/>
      <c r="I1282" s="448"/>
      <c r="J1282" s="450"/>
    </row>
    <row r="1283" spans="2:10" x14ac:dyDescent="0.2">
      <c r="B1283" s="447"/>
      <c r="C1283" s="448"/>
      <c r="D1283" s="448" t="s">
        <v>346</v>
      </c>
      <c r="E1283" s="448"/>
      <c r="F1283" s="462">
        <v>3.915574080751523E-2</v>
      </c>
      <c r="G1283" s="449"/>
      <c r="H1283" s="448"/>
      <c r="I1283" s="448"/>
      <c r="J1283" s="450"/>
    </row>
    <row r="1284" spans="2:10" x14ac:dyDescent="0.2">
      <c r="B1284" s="447"/>
      <c r="C1284" s="448"/>
      <c r="D1284" s="448" t="s">
        <v>347</v>
      </c>
      <c r="E1284" s="448"/>
      <c r="F1284" s="462">
        <v>1.5331720381853134E-3</v>
      </c>
      <c r="G1284" s="449"/>
      <c r="H1284" s="448"/>
      <c r="I1284" s="448"/>
      <c r="J1284" s="450"/>
    </row>
    <row r="1285" spans="2:10" x14ac:dyDescent="0.2">
      <c r="B1285" s="447"/>
      <c r="C1285" s="448"/>
      <c r="D1285" s="448" t="s">
        <v>348</v>
      </c>
      <c r="E1285" s="448"/>
      <c r="F1285" s="459">
        <v>0.4125633528054341</v>
      </c>
      <c r="G1285" s="449"/>
      <c r="H1285" s="448"/>
      <c r="I1285" s="448"/>
      <c r="J1285" s="450"/>
    </row>
    <row r="1286" spans="2:10" x14ac:dyDescent="0.2">
      <c r="B1286" s="447"/>
      <c r="C1286" s="448"/>
      <c r="D1286" s="448" t="s">
        <v>349</v>
      </c>
      <c r="E1286" s="448"/>
      <c r="F1286" s="460">
        <v>2.8695946775374388</v>
      </c>
      <c r="G1286" s="449"/>
      <c r="H1286" s="448"/>
      <c r="I1286" s="448"/>
      <c r="J1286" s="450"/>
    </row>
    <row r="1287" spans="2:10" x14ac:dyDescent="0.2">
      <c r="B1287" s="447"/>
      <c r="C1287" s="448"/>
      <c r="D1287" s="448" t="s">
        <v>350</v>
      </c>
      <c r="E1287" s="448"/>
      <c r="F1287" s="459">
        <v>7.3453719861151373E-2</v>
      </c>
      <c r="G1287" s="449"/>
      <c r="H1287" s="448"/>
      <c r="I1287" s="448"/>
      <c r="J1287" s="450"/>
    </row>
    <row r="1288" spans="2:10" x14ac:dyDescent="0.2">
      <c r="B1288" s="447"/>
      <c r="C1288" s="448"/>
      <c r="D1288" s="448" t="s">
        <v>351</v>
      </c>
      <c r="E1288" s="448"/>
      <c r="F1288" s="462">
        <v>0.40887260937341119</v>
      </c>
      <c r="G1288" s="449"/>
      <c r="H1288" s="448"/>
      <c r="I1288" s="448"/>
      <c r="J1288" s="450"/>
    </row>
    <row r="1289" spans="2:10" x14ac:dyDescent="0.2">
      <c r="B1289" s="447"/>
      <c r="C1289" s="448"/>
      <c r="D1289" s="448" t="s">
        <v>352</v>
      </c>
      <c r="E1289" s="448"/>
      <c r="F1289" s="462">
        <v>0.75316450146134806</v>
      </c>
      <c r="G1289" s="449"/>
      <c r="H1289" s="448"/>
      <c r="I1289" s="448"/>
      <c r="J1289" s="450"/>
    </row>
    <row r="1290" spans="2:10" x14ac:dyDescent="0.2">
      <c r="B1290" s="447"/>
      <c r="C1290" s="448"/>
      <c r="D1290" s="448" t="s">
        <v>353</v>
      </c>
      <c r="E1290" s="448"/>
      <c r="F1290" s="462">
        <v>0.34429189208793687</v>
      </c>
      <c r="G1290" s="449"/>
      <c r="H1290" s="448"/>
      <c r="I1290" s="448"/>
      <c r="J1290" s="450"/>
    </row>
    <row r="1291" spans="2:10" x14ac:dyDescent="0.2">
      <c r="B1291" s="447"/>
      <c r="C1291" s="448"/>
      <c r="D1291" s="448" t="s">
        <v>354</v>
      </c>
      <c r="E1291" s="448"/>
      <c r="F1291" s="462">
        <v>3.9155740807515233E-5</v>
      </c>
      <c r="G1291" s="449"/>
      <c r="H1291" s="448"/>
      <c r="I1291" s="448"/>
      <c r="J1291" s="450"/>
    </row>
    <row r="1292" spans="2:10" x14ac:dyDescent="0.2">
      <c r="B1292" s="447"/>
      <c r="C1292" s="448"/>
      <c r="D1292" s="448"/>
      <c r="E1292" s="448"/>
      <c r="F1292" s="448"/>
      <c r="G1292" s="449"/>
      <c r="H1292" s="448"/>
      <c r="I1292" s="448"/>
      <c r="J1292" s="450"/>
    </row>
    <row r="1293" spans="2:10" x14ac:dyDescent="0.2">
      <c r="B1293" s="451" t="s">
        <v>801</v>
      </c>
      <c r="C1293" s="452"/>
      <c r="D1293" s="452"/>
      <c r="E1293" s="452"/>
      <c r="F1293" s="452"/>
      <c r="G1293" s="453"/>
      <c r="H1293" s="452"/>
      <c r="I1293" s="452"/>
      <c r="J1293" s="454"/>
    </row>
    <row r="1294" spans="2:10" x14ac:dyDescent="0.2">
      <c r="B1294" s="447"/>
      <c r="C1294" s="448"/>
      <c r="D1294" s="448"/>
      <c r="E1294" s="448"/>
      <c r="F1294" s="448"/>
      <c r="G1294" s="449"/>
      <c r="H1294" s="448"/>
      <c r="I1294" s="448"/>
      <c r="J1294" s="450"/>
    </row>
    <row r="1295" spans="2:10" x14ac:dyDescent="0.2">
      <c r="B1295" s="447"/>
      <c r="C1295" s="448" t="s">
        <v>356</v>
      </c>
      <c r="D1295" s="448"/>
      <c r="E1295" s="448"/>
      <c r="F1295" s="455" t="s">
        <v>340</v>
      </c>
      <c r="G1295" s="449"/>
      <c r="H1295" s="448"/>
      <c r="I1295" s="448"/>
      <c r="J1295" s="450"/>
    </row>
    <row r="1296" spans="2:10" x14ac:dyDescent="0.2">
      <c r="B1296" s="447"/>
      <c r="C1296" s="448"/>
      <c r="D1296" s="448" t="s">
        <v>357</v>
      </c>
      <c r="E1296" s="448"/>
      <c r="F1296" s="462">
        <v>0.40887260937341102</v>
      </c>
      <c r="G1296" s="449"/>
      <c r="H1296" s="448"/>
      <c r="I1296" s="448"/>
      <c r="J1296" s="450"/>
    </row>
    <row r="1297" spans="2:10" x14ac:dyDescent="0.2">
      <c r="B1297" s="447"/>
      <c r="C1297" s="448"/>
      <c r="D1297" s="448" t="s">
        <v>358</v>
      </c>
      <c r="E1297" s="448"/>
      <c r="F1297" s="462">
        <v>0.48502335683252601</v>
      </c>
      <c r="G1297" s="449"/>
      <c r="H1297" s="448"/>
      <c r="I1297" s="448"/>
      <c r="J1297" s="450"/>
    </row>
    <row r="1298" spans="2:10" x14ac:dyDescent="0.2">
      <c r="B1298" s="447"/>
      <c r="C1298" s="448"/>
      <c r="D1298" s="448" t="s">
        <v>359</v>
      </c>
      <c r="E1298" s="448"/>
      <c r="F1298" s="462">
        <v>0.49782784471286901</v>
      </c>
      <c r="G1298" s="449"/>
      <c r="H1298" s="448"/>
      <c r="I1298" s="448"/>
      <c r="J1298" s="450"/>
    </row>
    <row r="1299" spans="2:10" x14ac:dyDescent="0.2">
      <c r="B1299" s="447"/>
      <c r="C1299" s="448"/>
      <c r="D1299" s="448" t="s">
        <v>360</v>
      </c>
      <c r="E1299" s="448"/>
      <c r="F1299" s="462">
        <v>0.50862999923656005</v>
      </c>
      <c r="G1299" s="449"/>
      <c r="H1299" s="448"/>
      <c r="I1299" s="448"/>
      <c r="J1299" s="450"/>
    </row>
    <row r="1300" spans="2:10" x14ac:dyDescent="0.2">
      <c r="B1300" s="447"/>
      <c r="C1300" s="448"/>
      <c r="D1300" s="448" t="s">
        <v>361</v>
      </c>
      <c r="E1300" s="448"/>
      <c r="F1300" s="462">
        <v>0.51917311179683601</v>
      </c>
      <c r="G1300" s="449"/>
      <c r="H1300" s="448"/>
      <c r="I1300" s="448"/>
      <c r="J1300" s="450"/>
    </row>
    <row r="1301" spans="2:10" x14ac:dyDescent="0.2">
      <c r="B1301" s="447"/>
      <c r="C1301" s="448"/>
      <c r="D1301" s="448" t="s">
        <v>362</v>
      </c>
      <c r="E1301" s="448"/>
      <c r="F1301" s="462">
        <v>0.52981081063563196</v>
      </c>
      <c r="G1301" s="449"/>
      <c r="H1301" s="448"/>
      <c r="I1301" s="448"/>
      <c r="J1301" s="450"/>
    </row>
    <row r="1302" spans="2:10" x14ac:dyDescent="0.2">
      <c r="B1302" s="447"/>
      <c r="C1302" s="448"/>
      <c r="D1302" s="448" t="s">
        <v>363</v>
      </c>
      <c r="E1302" s="448"/>
      <c r="F1302" s="462">
        <v>0.54087031428384302</v>
      </c>
      <c r="G1302" s="449"/>
      <c r="H1302" s="448"/>
      <c r="I1302" s="448"/>
      <c r="J1302" s="450"/>
    </row>
    <row r="1303" spans="2:10" x14ac:dyDescent="0.2">
      <c r="B1303" s="447"/>
      <c r="C1303" s="448"/>
      <c r="D1303" s="448" t="s">
        <v>364</v>
      </c>
      <c r="E1303" s="448"/>
      <c r="F1303" s="462">
        <v>0.55276881004037604</v>
      </c>
      <c r="G1303" s="449"/>
      <c r="H1303" s="448"/>
      <c r="I1303" s="448"/>
      <c r="J1303" s="450"/>
    </row>
    <row r="1304" spans="2:10" x14ac:dyDescent="0.2">
      <c r="B1304" s="447"/>
      <c r="C1304" s="448"/>
      <c r="D1304" s="448" t="s">
        <v>365</v>
      </c>
      <c r="E1304" s="448"/>
      <c r="F1304" s="462">
        <v>0.56675130475496804</v>
      </c>
      <c r="G1304" s="449"/>
      <c r="H1304" s="448"/>
      <c r="I1304" s="448"/>
      <c r="J1304" s="450"/>
    </row>
    <row r="1305" spans="2:10" x14ac:dyDescent="0.2">
      <c r="B1305" s="447"/>
      <c r="C1305" s="448"/>
      <c r="D1305" s="448" t="s">
        <v>366</v>
      </c>
      <c r="E1305" s="448"/>
      <c r="F1305" s="462">
        <v>0.58605359319017503</v>
      </c>
      <c r="G1305" s="449"/>
      <c r="H1305" s="448"/>
      <c r="I1305" s="448"/>
      <c r="J1305" s="450"/>
    </row>
    <row r="1306" spans="2:10" x14ac:dyDescent="0.2">
      <c r="B1306" s="447"/>
      <c r="C1306" s="448"/>
      <c r="D1306" s="448" t="s">
        <v>367</v>
      </c>
      <c r="E1306" s="448"/>
      <c r="F1306" s="462">
        <v>0.75316450146134795</v>
      </c>
      <c r="G1306" s="449"/>
      <c r="H1306" s="448"/>
      <c r="I1306" s="448"/>
      <c r="J1306" s="450"/>
    </row>
    <row r="1307" spans="2:10" x14ac:dyDescent="0.2">
      <c r="B1307" s="447"/>
      <c r="C1307" s="448"/>
      <c r="D1307" s="448"/>
      <c r="E1307" s="448"/>
      <c r="F1307" s="448"/>
      <c r="G1307" s="449"/>
      <c r="H1307" s="448"/>
      <c r="I1307" s="448"/>
      <c r="J1307" s="450"/>
    </row>
    <row r="1308" spans="2:10" x14ac:dyDescent="0.2">
      <c r="B1308" s="451" t="s">
        <v>482</v>
      </c>
      <c r="C1308" s="452"/>
      <c r="D1308" s="452"/>
      <c r="E1308" s="452"/>
      <c r="F1308" s="452"/>
      <c r="G1308" s="453"/>
      <c r="H1308" s="452"/>
      <c r="I1308" s="452"/>
      <c r="J1308" s="454"/>
    </row>
    <row r="1309" spans="2:10" x14ac:dyDescent="0.2">
      <c r="B1309" s="447"/>
      <c r="C1309" s="448"/>
      <c r="D1309" s="448"/>
      <c r="E1309" s="448"/>
      <c r="F1309" s="448"/>
      <c r="G1309" s="449"/>
      <c r="H1309" s="448"/>
      <c r="I1309" s="448"/>
      <c r="J1309" s="450"/>
    </row>
    <row r="1310" spans="2:10" x14ac:dyDescent="0.2">
      <c r="B1310" s="447"/>
      <c r="C1310" s="448" t="s">
        <v>335</v>
      </c>
      <c r="D1310" s="448"/>
      <c r="E1310" s="448"/>
      <c r="F1310" s="448"/>
      <c r="G1310" s="449"/>
      <c r="H1310" s="448"/>
      <c r="I1310" s="448"/>
      <c r="J1310" s="450"/>
    </row>
    <row r="1311" spans="2:10" x14ac:dyDescent="0.2">
      <c r="B1311" s="447"/>
      <c r="C1311" s="448"/>
      <c r="D1311" s="448" t="s">
        <v>792</v>
      </c>
      <c r="E1311" s="448"/>
      <c r="F1311" s="448"/>
      <c r="G1311" s="449"/>
      <c r="H1311" s="448"/>
      <c r="I1311" s="448"/>
      <c r="J1311" s="450"/>
    </row>
    <row r="1312" spans="2:10" x14ac:dyDescent="0.2">
      <c r="B1312" s="447"/>
      <c r="C1312" s="448"/>
      <c r="D1312" s="448" t="s">
        <v>480</v>
      </c>
      <c r="E1312" s="448"/>
      <c r="F1312" s="448"/>
      <c r="G1312" s="449"/>
      <c r="H1312" s="448"/>
      <c r="I1312" s="448"/>
      <c r="J1312" s="450"/>
    </row>
    <row r="1313" spans="2:10" x14ac:dyDescent="0.2">
      <c r="B1313" s="447"/>
      <c r="C1313" s="448"/>
      <c r="D1313" s="448" t="s">
        <v>470</v>
      </c>
      <c r="E1313" s="448"/>
      <c r="F1313" s="448"/>
      <c r="G1313" s="449"/>
      <c r="H1313" s="448"/>
      <c r="I1313" s="448"/>
      <c r="J1313" s="450"/>
    </row>
    <row r="1314" spans="2:10" x14ac:dyDescent="0.2">
      <c r="B1314" s="447"/>
      <c r="C1314" s="448"/>
      <c r="D1314" s="448"/>
      <c r="E1314" s="448"/>
      <c r="F1314" s="448"/>
      <c r="G1314" s="449"/>
      <c r="H1314" s="448"/>
      <c r="I1314" s="448"/>
      <c r="J1314" s="450"/>
    </row>
    <row r="1315" spans="2:10" x14ac:dyDescent="0.2">
      <c r="B1315" s="447"/>
      <c r="C1315" s="448"/>
      <c r="D1315" s="448"/>
      <c r="E1315" s="448"/>
      <c r="F1315" s="448"/>
      <c r="G1315" s="449"/>
      <c r="H1315" s="448"/>
      <c r="I1315" s="448"/>
      <c r="J1315" s="450"/>
    </row>
    <row r="1316" spans="2:10" x14ac:dyDescent="0.2">
      <c r="B1316" s="447"/>
      <c r="C1316" s="448"/>
      <c r="D1316" s="448"/>
      <c r="E1316" s="448"/>
      <c r="F1316" s="448"/>
      <c r="G1316" s="449"/>
      <c r="H1316" s="448"/>
      <c r="I1316" s="448"/>
      <c r="J1316" s="450"/>
    </row>
    <row r="1317" spans="2:10" x14ac:dyDescent="0.2">
      <c r="B1317" s="447"/>
      <c r="C1317" s="448"/>
      <c r="D1317" s="448"/>
      <c r="E1317" s="448"/>
      <c r="F1317" s="448"/>
      <c r="G1317" s="449"/>
      <c r="H1317" s="448"/>
      <c r="I1317" s="448"/>
      <c r="J1317" s="450"/>
    </row>
    <row r="1318" spans="2:10" x14ac:dyDescent="0.2">
      <c r="B1318" s="447"/>
      <c r="C1318" s="448"/>
      <c r="D1318" s="448"/>
      <c r="E1318" s="448"/>
      <c r="F1318" s="448"/>
      <c r="G1318" s="449"/>
      <c r="H1318" s="448"/>
      <c r="I1318" s="448"/>
      <c r="J1318" s="450"/>
    </row>
    <row r="1319" spans="2:10" x14ac:dyDescent="0.2">
      <c r="B1319" s="447"/>
      <c r="C1319" s="448"/>
      <c r="D1319" s="448"/>
      <c r="E1319" s="448"/>
      <c r="F1319" s="448"/>
      <c r="G1319" s="449"/>
      <c r="H1319" s="448"/>
      <c r="I1319" s="448"/>
      <c r="J1319" s="450"/>
    </row>
    <row r="1320" spans="2:10" x14ac:dyDescent="0.2">
      <c r="B1320" s="447"/>
      <c r="C1320" s="448"/>
      <c r="D1320" s="448"/>
      <c r="E1320" s="448"/>
      <c r="F1320" s="448"/>
      <c r="G1320" s="449"/>
      <c r="H1320" s="448"/>
      <c r="I1320" s="448"/>
      <c r="J1320" s="450"/>
    </row>
    <row r="1321" spans="2:10" x14ac:dyDescent="0.2">
      <c r="B1321" s="447"/>
      <c r="C1321" s="448"/>
      <c r="D1321" s="448"/>
      <c r="E1321" s="448"/>
      <c r="F1321" s="448"/>
      <c r="G1321" s="449"/>
      <c r="H1321" s="448"/>
      <c r="I1321" s="448"/>
      <c r="J1321" s="450"/>
    </row>
    <row r="1322" spans="2:10" x14ac:dyDescent="0.2">
      <c r="B1322" s="447"/>
      <c r="C1322" s="448"/>
      <c r="D1322" s="448"/>
      <c r="E1322" s="448"/>
      <c r="F1322" s="448"/>
      <c r="G1322" s="449"/>
      <c r="H1322" s="448"/>
      <c r="I1322" s="448"/>
      <c r="J1322" s="450"/>
    </row>
    <row r="1323" spans="2:10" x14ac:dyDescent="0.2">
      <c r="B1323" s="447"/>
      <c r="C1323" s="448"/>
      <c r="D1323" s="448"/>
      <c r="E1323" s="448"/>
      <c r="F1323" s="448"/>
      <c r="G1323" s="449"/>
      <c r="H1323" s="448"/>
      <c r="I1323" s="448"/>
      <c r="J1323" s="450"/>
    </row>
    <row r="1324" spans="2:10" x14ac:dyDescent="0.2">
      <c r="B1324" s="447"/>
      <c r="C1324" s="448"/>
      <c r="D1324" s="448"/>
      <c r="E1324" s="448"/>
      <c r="F1324" s="448"/>
      <c r="G1324" s="449"/>
      <c r="H1324" s="448"/>
      <c r="I1324" s="448"/>
      <c r="J1324" s="450"/>
    </row>
    <row r="1325" spans="2:10" x14ac:dyDescent="0.2">
      <c r="B1325" s="447"/>
      <c r="C1325" s="448"/>
      <c r="D1325" s="448"/>
      <c r="E1325" s="448"/>
      <c r="F1325" s="448"/>
      <c r="G1325" s="449"/>
      <c r="H1325" s="448"/>
      <c r="I1325" s="448"/>
      <c r="J1325" s="450"/>
    </row>
    <row r="1326" spans="2:10" x14ac:dyDescent="0.2">
      <c r="B1326" s="447"/>
      <c r="C1326" s="448"/>
      <c r="D1326" s="448"/>
      <c r="E1326" s="448"/>
      <c r="F1326" s="448"/>
      <c r="G1326" s="449"/>
      <c r="H1326" s="448"/>
      <c r="I1326" s="448"/>
      <c r="J1326" s="450"/>
    </row>
    <row r="1327" spans="2:10" x14ac:dyDescent="0.2">
      <c r="B1327" s="447"/>
      <c r="C1327" s="448"/>
      <c r="D1327" s="448"/>
      <c r="E1327" s="448"/>
      <c r="F1327" s="448"/>
      <c r="G1327" s="449"/>
      <c r="H1327" s="448"/>
      <c r="I1327" s="448"/>
      <c r="J1327" s="450"/>
    </row>
    <row r="1328" spans="2:10" x14ac:dyDescent="0.2">
      <c r="B1328" s="447"/>
      <c r="C1328" s="448"/>
      <c r="D1328" s="448"/>
      <c r="E1328" s="448"/>
      <c r="F1328" s="448"/>
      <c r="G1328" s="449"/>
      <c r="H1328" s="448"/>
      <c r="I1328" s="448"/>
      <c r="J1328" s="450"/>
    </row>
    <row r="1329" spans="2:10" x14ac:dyDescent="0.2">
      <c r="B1329" s="447"/>
      <c r="C1329" s="448"/>
      <c r="D1329" s="448"/>
      <c r="E1329" s="448"/>
      <c r="F1329" s="448"/>
      <c r="G1329" s="449"/>
      <c r="H1329" s="448"/>
      <c r="I1329" s="448"/>
      <c r="J1329" s="450"/>
    </row>
    <row r="1330" spans="2:10" x14ac:dyDescent="0.2">
      <c r="B1330" s="447"/>
      <c r="C1330" s="448"/>
      <c r="D1330" s="448"/>
      <c r="E1330" s="448"/>
      <c r="F1330" s="448"/>
      <c r="G1330" s="449"/>
      <c r="H1330" s="448"/>
      <c r="I1330" s="448"/>
      <c r="J1330" s="450"/>
    </row>
    <row r="1331" spans="2:10" x14ac:dyDescent="0.2">
      <c r="B1331" s="447"/>
      <c r="C1331" s="448"/>
      <c r="D1331" s="448"/>
      <c r="E1331" s="448"/>
      <c r="F1331" s="448"/>
      <c r="G1331" s="449"/>
      <c r="H1331" s="448"/>
      <c r="I1331" s="448"/>
      <c r="J1331" s="450"/>
    </row>
    <row r="1332" spans="2:10" x14ac:dyDescent="0.2">
      <c r="B1332" s="447"/>
      <c r="C1332" s="448"/>
      <c r="D1332" s="448"/>
      <c r="E1332" s="448"/>
      <c r="F1332" s="448"/>
      <c r="G1332" s="449"/>
      <c r="H1332" s="448"/>
      <c r="I1332" s="448"/>
      <c r="J1332" s="450"/>
    </row>
    <row r="1333" spans="2:10" x14ac:dyDescent="0.2">
      <c r="B1333" s="447"/>
      <c r="C1333" s="448" t="s">
        <v>339</v>
      </c>
      <c r="D1333" s="448"/>
      <c r="E1333" s="448"/>
      <c r="F1333" s="455" t="s">
        <v>340</v>
      </c>
      <c r="G1333" s="449"/>
      <c r="H1333" s="448"/>
      <c r="I1333" s="448"/>
      <c r="J1333" s="450"/>
    </row>
    <row r="1334" spans="2:10" x14ac:dyDescent="0.2">
      <c r="B1334" s="447"/>
      <c r="C1334" s="448"/>
      <c r="D1334" s="448" t="s">
        <v>341</v>
      </c>
      <c r="E1334" s="448"/>
      <c r="F1334" s="456">
        <v>1000000</v>
      </c>
      <c r="G1334" s="449"/>
      <c r="H1334" s="448"/>
      <c r="I1334" s="448"/>
      <c r="J1334" s="450"/>
    </row>
    <row r="1335" spans="2:10" x14ac:dyDescent="0.2">
      <c r="B1335" s="447"/>
      <c r="C1335" s="448"/>
      <c r="D1335" s="448" t="s">
        <v>342</v>
      </c>
      <c r="E1335" s="448"/>
      <c r="F1335" s="462">
        <v>0.32149571362795448</v>
      </c>
      <c r="G1335" s="449"/>
      <c r="H1335" s="448"/>
      <c r="I1335" s="448"/>
      <c r="J1335" s="450"/>
    </row>
    <row r="1336" spans="2:10" x14ac:dyDescent="0.2">
      <c r="B1336" s="447"/>
      <c r="C1336" s="448"/>
      <c r="D1336" s="448" t="s">
        <v>343</v>
      </c>
      <c r="E1336" s="448"/>
      <c r="F1336" s="462">
        <v>0.34275310033177847</v>
      </c>
      <c r="G1336" s="449"/>
      <c r="H1336" s="448"/>
      <c r="I1336" s="448"/>
      <c r="J1336" s="450"/>
    </row>
    <row r="1337" spans="2:10" x14ac:dyDescent="0.2">
      <c r="B1337" s="447"/>
      <c r="C1337" s="448"/>
      <c r="D1337" s="448" t="s">
        <v>344</v>
      </c>
      <c r="E1337" s="448"/>
      <c r="F1337" s="462">
        <v>0.34121851932699276</v>
      </c>
      <c r="G1337" s="449"/>
      <c r="H1337" s="448"/>
      <c r="I1337" s="448"/>
      <c r="J1337" s="450"/>
    </row>
    <row r="1338" spans="2:10" x14ac:dyDescent="0.2">
      <c r="B1338" s="447"/>
      <c r="C1338" s="448"/>
      <c r="D1338" s="448" t="s">
        <v>345</v>
      </c>
      <c r="E1338" s="448"/>
      <c r="F1338" s="463" t="s">
        <v>393</v>
      </c>
      <c r="G1338" s="449"/>
      <c r="H1338" s="448"/>
      <c r="I1338" s="448"/>
      <c r="J1338" s="450"/>
    </row>
    <row r="1339" spans="2:10" x14ac:dyDescent="0.2">
      <c r="B1339" s="447"/>
      <c r="C1339" s="448"/>
      <c r="D1339" s="448" t="s">
        <v>346</v>
      </c>
      <c r="E1339" s="448"/>
      <c r="F1339" s="462">
        <v>4.3556049218433923E-2</v>
      </c>
      <c r="G1339" s="449"/>
      <c r="H1339" s="448"/>
      <c r="I1339" s="448"/>
      <c r="J1339" s="450"/>
    </row>
    <row r="1340" spans="2:10" x14ac:dyDescent="0.2">
      <c r="B1340" s="447"/>
      <c r="C1340" s="448"/>
      <c r="D1340" s="448" t="s">
        <v>347</v>
      </c>
      <c r="E1340" s="448"/>
      <c r="F1340" s="462">
        <v>1.8971294235186386E-3</v>
      </c>
      <c r="G1340" s="449"/>
      <c r="H1340" s="448"/>
      <c r="I1340" s="448"/>
      <c r="J1340" s="450"/>
    </row>
    <row r="1341" spans="2:10" x14ac:dyDescent="0.2">
      <c r="B1341" s="447"/>
      <c r="C1341" s="448"/>
      <c r="D1341" s="448" t="s">
        <v>348</v>
      </c>
      <c r="E1341" s="448"/>
      <c r="F1341" s="459">
        <v>0.25126587036836007</v>
      </c>
      <c r="G1341" s="449"/>
      <c r="H1341" s="448"/>
      <c r="I1341" s="448"/>
      <c r="J1341" s="450"/>
    </row>
    <row r="1342" spans="2:10" x14ac:dyDescent="0.2">
      <c r="B1342" s="447"/>
      <c r="C1342" s="448"/>
      <c r="D1342" s="448" t="s">
        <v>349</v>
      </c>
      <c r="E1342" s="448"/>
      <c r="F1342" s="460">
        <v>2.775533134745293</v>
      </c>
      <c r="G1342" s="449"/>
      <c r="H1342" s="448"/>
      <c r="I1342" s="448"/>
      <c r="J1342" s="450"/>
    </row>
    <row r="1343" spans="2:10" x14ac:dyDescent="0.2">
      <c r="B1343" s="447"/>
      <c r="C1343" s="448"/>
      <c r="D1343" s="448" t="s">
        <v>350</v>
      </c>
      <c r="E1343" s="448"/>
      <c r="F1343" s="459">
        <v>0.12707703935069442</v>
      </c>
      <c r="G1343" s="449"/>
      <c r="H1343" s="448"/>
      <c r="I1343" s="448"/>
      <c r="J1343" s="450"/>
    </row>
    <row r="1344" spans="2:10" x14ac:dyDescent="0.2">
      <c r="B1344" s="447"/>
      <c r="C1344" s="448"/>
      <c r="D1344" s="448" t="s">
        <v>351</v>
      </c>
      <c r="E1344" s="448"/>
      <c r="F1344" s="462">
        <v>0.19702583372996552</v>
      </c>
      <c r="G1344" s="449"/>
      <c r="H1344" s="448"/>
      <c r="I1344" s="448"/>
      <c r="J1344" s="450"/>
    </row>
    <row r="1345" spans="2:10" x14ac:dyDescent="0.2">
      <c r="B1345" s="447"/>
      <c r="C1345" s="448"/>
      <c r="D1345" s="448" t="s">
        <v>352</v>
      </c>
      <c r="E1345" s="448"/>
      <c r="F1345" s="462">
        <v>0.55074853271318924</v>
      </c>
      <c r="G1345" s="449"/>
      <c r="H1345" s="448"/>
      <c r="I1345" s="448"/>
      <c r="J1345" s="450"/>
    </row>
    <row r="1346" spans="2:10" x14ac:dyDescent="0.2">
      <c r="B1346" s="447"/>
      <c r="C1346" s="448"/>
      <c r="D1346" s="448" t="s">
        <v>353</v>
      </c>
      <c r="E1346" s="448"/>
      <c r="F1346" s="462">
        <v>0.35372269898322373</v>
      </c>
      <c r="G1346" s="449"/>
      <c r="H1346" s="448"/>
      <c r="I1346" s="448"/>
      <c r="J1346" s="450"/>
    </row>
    <row r="1347" spans="2:10" x14ac:dyDescent="0.2">
      <c r="B1347" s="447"/>
      <c r="C1347" s="448"/>
      <c r="D1347" s="448" t="s">
        <v>354</v>
      </c>
      <c r="E1347" s="448"/>
      <c r="F1347" s="462">
        <v>4.3556049218433922E-5</v>
      </c>
      <c r="G1347" s="449"/>
      <c r="H1347" s="448"/>
      <c r="I1347" s="448"/>
      <c r="J1347" s="450"/>
    </row>
    <row r="1348" spans="2:10" x14ac:dyDescent="0.2">
      <c r="B1348" s="447"/>
      <c r="C1348" s="448"/>
      <c r="D1348" s="448"/>
      <c r="E1348" s="448"/>
      <c r="F1348" s="448"/>
      <c r="G1348" s="449"/>
      <c r="H1348" s="448"/>
      <c r="I1348" s="448"/>
      <c r="J1348" s="450"/>
    </row>
    <row r="1349" spans="2:10" x14ac:dyDescent="0.2">
      <c r="B1349" s="451" t="s">
        <v>486</v>
      </c>
      <c r="C1349" s="452"/>
      <c r="D1349" s="452"/>
      <c r="E1349" s="452"/>
      <c r="F1349" s="452"/>
      <c r="G1349" s="453"/>
      <c r="H1349" s="452"/>
      <c r="I1349" s="452"/>
      <c r="J1349" s="454"/>
    </row>
    <row r="1350" spans="2:10" x14ac:dyDescent="0.2">
      <c r="B1350" s="447"/>
      <c r="C1350" s="448"/>
      <c r="D1350" s="448"/>
      <c r="E1350" s="448"/>
      <c r="F1350" s="448"/>
      <c r="G1350" s="449"/>
      <c r="H1350" s="448"/>
      <c r="I1350" s="448"/>
      <c r="J1350" s="450"/>
    </row>
    <row r="1351" spans="2:10" x14ac:dyDescent="0.2">
      <c r="B1351" s="447"/>
      <c r="C1351" s="448" t="s">
        <v>356</v>
      </c>
      <c r="D1351" s="448"/>
      <c r="E1351" s="448"/>
      <c r="F1351" s="455" t="s">
        <v>340</v>
      </c>
      <c r="G1351" s="449"/>
      <c r="H1351" s="448"/>
      <c r="I1351" s="448"/>
      <c r="J1351" s="450"/>
    </row>
    <row r="1352" spans="2:10" x14ac:dyDescent="0.2">
      <c r="B1352" s="447"/>
      <c r="C1352" s="448"/>
      <c r="D1352" s="448" t="s">
        <v>357</v>
      </c>
      <c r="E1352" s="448"/>
      <c r="F1352" s="462">
        <v>0.19702583372996599</v>
      </c>
      <c r="G1352" s="449"/>
      <c r="H1352" s="448"/>
      <c r="I1352" s="448"/>
      <c r="J1352" s="450"/>
    </row>
    <row r="1353" spans="2:10" x14ac:dyDescent="0.2">
      <c r="B1353" s="447"/>
      <c r="C1353" s="448"/>
      <c r="D1353" s="448" t="s">
        <v>358</v>
      </c>
      <c r="E1353" s="448"/>
      <c r="F1353" s="462">
        <v>0.28669321839145601</v>
      </c>
      <c r="G1353" s="449"/>
      <c r="H1353" s="448"/>
      <c r="I1353" s="448"/>
      <c r="J1353" s="450"/>
    </row>
    <row r="1354" spans="2:10" x14ac:dyDescent="0.2">
      <c r="B1354" s="447"/>
      <c r="C1354" s="448"/>
      <c r="D1354" s="448" t="s">
        <v>359</v>
      </c>
      <c r="E1354" s="448"/>
      <c r="F1354" s="462">
        <v>0.30351363834629902</v>
      </c>
      <c r="G1354" s="449"/>
      <c r="H1354" s="448"/>
      <c r="I1354" s="448"/>
      <c r="J1354" s="450"/>
    </row>
    <row r="1355" spans="2:10" x14ac:dyDescent="0.2">
      <c r="B1355" s="447"/>
      <c r="C1355" s="448"/>
      <c r="D1355" s="448" t="s">
        <v>360</v>
      </c>
      <c r="E1355" s="448"/>
      <c r="F1355" s="462">
        <v>0.317317640345471</v>
      </c>
      <c r="G1355" s="449"/>
      <c r="H1355" s="448"/>
      <c r="I1355" s="448"/>
      <c r="J1355" s="450"/>
    </row>
    <row r="1356" spans="2:10" x14ac:dyDescent="0.2">
      <c r="B1356" s="447"/>
      <c r="C1356" s="448"/>
      <c r="D1356" s="448" t="s">
        <v>361</v>
      </c>
      <c r="E1356" s="448"/>
      <c r="F1356" s="462">
        <v>0.32959556650189298</v>
      </c>
      <c r="G1356" s="449"/>
      <c r="H1356" s="448"/>
      <c r="I1356" s="448"/>
      <c r="J1356" s="450"/>
    </row>
    <row r="1357" spans="2:10" x14ac:dyDescent="0.2">
      <c r="B1357" s="447"/>
      <c r="C1357" s="448"/>
      <c r="D1357" s="448" t="s">
        <v>362</v>
      </c>
      <c r="E1357" s="448"/>
      <c r="F1357" s="462">
        <v>0.34121850567055101</v>
      </c>
      <c r="G1357" s="449"/>
      <c r="H1357" s="448"/>
      <c r="I1357" s="448"/>
      <c r="J1357" s="450"/>
    </row>
    <row r="1358" spans="2:10" x14ac:dyDescent="0.2">
      <c r="B1358" s="447"/>
      <c r="C1358" s="448"/>
      <c r="D1358" s="448" t="s">
        <v>363</v>
      </c>
      <c r="E1358" s="448"/>
      <c r="F1358" s="462">
        <v>0.35284033344042298</v>
      </c>
      <c r="G1358" s="449"/>
      <c r="H1358" s="448"/>
      <c r="I1358" s="448"/>
      <c r="J1358" s="450"/>
    </row>
    <row r="1359" spans="2:10" x14ac:dyDescent="0.2">
      <c r="B1359" s="447"/>
      <c r="C1359" s="448"/>
      <c r="D1359" s="448" t="s">
        <v>364</v>
      </c>
      <c r="E1359" s="448"/>
      <c r="F1359" s="462">
        <v>0.36536686316273898</v>
      </c>
      <c r="G1359" s="449"/>
      <c r="H1359" s="448"/>
      <c r="I1359" s="448"/>
      <c r="J1359" s="450"/>
    </row>
    <row r="1360" spans="2:10" x14ac:dyDescent="0.2">
      <c r="B1360" s="447"/>
      <c r="C1360" s="448"/>
      <c r="D1360" s="448" t="s">
        <v>365</v>
      </c>
      <c r="E1360" s="448"/>
      <c r="F1360" s="462">
        <v>0.38004089587849399</v>
      </c>
      <c r="G1360" s="449"/>
      <c r="H1360" s="448"/>
      <c r="I1360" s="448"/>
      <c r="J1360" s="450"/>
    </row>
    <row r="1361" spans="2:10" x14ac:dyDescent="0.2">
      <c r="B1361" s="447"/>
      <c r="C1361" s="448"/>
      <c r="D1361" s="448" t="s">
        <v>366</v>
      </c>
      <c r="E1361" s="448"/>
      <c r="F1361" s="462">
        <v>0.40034755278040501</v>
      </c>
      <c r="G1361" s="449"/>
      <c r="H1361" s="448"/>
      <c r="I1361" s="448"/>
      <c r="J1361" s="450"/>
    </row>
    <row r="1362" spans="2:10" x14ac:dyDescent="0.2">
      <c r="B1362" s="447"/>
      <c r="C1362" s="448"/>
      <c r="D1362" s="448" t="s">
        <v>367</v>
      </c>
      <c r="E1362" s="448"/>
      <c r="F1362" s="462">
        <v>0.55074853271318902</v>
      </c>
      <c r="G1362" s="449"/>
      <c r="H1362" s="448"/>
      <c r="I1362" s="448"/>
      <c r="J1362" s="450"/>
    </row>
    <row r="1363" spans="2:10" x14ac:dyDescent="0.2">
      <c r="B1363" s="447"/>
      <c r="C1363" s="448"/>
      <c r="D1363" s="448"/>
      <c r="E1363" s="448"/>
      <c r="F1363" s="448"/>
      <c r="G1363" s="449"/>
      <c r="H1363" s="448"/>
      <c r="I1363" s="448"/>
      <c r="J1363" s="450"/>
    </row>
    <row r="1364" spans="2:10" x14ac:dyDescent="0.2">
      <c r="B1364" s="451" t="s">
        <v>487</v>
      </c>
      <c r="C1364" s="452"/>
      <c r="D1364" s="452"/>
      <c r="E1364" s="452"/>
      <c r="F1364" s="452"/>
      <c r="G1364" s="453"/>
      <c r="H1364" s="452"/>
      <c r="I1364" s="452"/>
      <c r="J1364" s="454"/>
    </row>
    <row r="1365" spans="2:10" x14ac:dyDescent="0.2">
      <c r="B1365" s="447"/>
      <c r="C1365" s="448"/>
      <c r="D1365" s="448"/>
      <c r="E1365" s="448"/>
      <c r="F1365" s="448"/>
      <c r="G1365" s="449"/>
      <c r="H1365" s="448"/>
      <c r="I1365" s="448"/>
      <c r="J1365" s="450"/>
    </row>
    <row r="1366" spans="2:10" x14ac:dyDescent="0.2">
      <c r="B1366" s="447"/>
      <c r="C1366" s="448" t="s">
        <v>335</v>
      </c>
      <c r="D1366" s="448"/>
      <c r="E1366" s="448"/>
      <c r="F1366" s="448"/>
      <c r="G1366" s="449"/>
      <c r="H1366" s="448"/>
      <c r="I1366" s="448"/>
      <c r="J1366" s="450"/>
    </row>
    <row r="1367" spans="2:10" x14ac:dyDescent="0.2">
      <c r="B1367" s="447"/>
      <c r="C1367" s="448"/>
      <c r="D1367" s="448" t="s">
        <v>791</v>
      </c>
      <c r="E1367" s="448"/>
      <c r="F1367" s="448"/>
      <c r="G1367" s="449"/>
      <c r="H1367" s="448"/>
      <c r="I1367" s="448"/>
      <c r="J1367" s="450"/>
    </row>
    <row r="1368" spans="2:10" x14ac:dyDescent="0.2">
      <c r="B1368" s="447"/>
      <c r="C1368" s="448"/>
      <c r="D1368" s="448" t="s">
        <v>485</v>
      </c>
      <c r="E1368" s="448"/>
      <c r="F1368" s="448"/>
      <c r="G1368" s="449"/>
      <c r="H1368" s="448"/>
      <c r="I1368" s="448"/>
      <c r="J1368" s="450"/>
    </row>
    <row r="1369" spans="2:10" x14ac:dyDescent="0.2">
      <c r="B1369" s="447"/>
      <c r="C1369" s="448"/>
      <c r="D1369" s="448" t="s">
        <v>470</v>
      </c>
      <c r="E1369" s="448"/>
      <c r="F1369" s="448"/>
      <c r="G1369" s="449"/>
      <c r="H1369" s="448"/>
      <c r="I1369" s="448"/>
      <c r="J1369" s="450"/>
    </row>
    <row r="1370" spans="2:10" x14ac:dyDescent="0.2">
      <c r="B1370" s="447"/>
      <c r="C1370" s="448"/>
      <c r="D1370" s="448"/>
      <c r="E1370" s="448"/>
      <c r="F1370" s="448"/>
      <c r="G1370" s="449"/>
      <c r="H1370" s="448"/>
      <c r="I1370" s="448"/>
      <c r="J1370" s="450"/>
    </row>
    <row r="1371" spans="2:10" x14ac:dyDescent="0.2">
      <c r="B1371" s="447"/>
      <c r="C1371" s="448"/>
      <c r="D1371" s="448"/>
      <c r="E1371" s="448"/>
      <c r="F1371" s="448"/>
      <c r="G1371" s="449"/>
      <c r="H1371" s="448"/>
      <c r="I1371" s="448"/>
      <c r="J1371" s="450"/>
    </row>
    <row r="1372" spans="2:10" x14ac:dyDescent="0.2">
      <c r="B1372" s="447"/>
      <c r="C1372" s="448"/>
      <c r="D1372" s="448"/>
      <c r="E1372" s="448"/>
      <c r="F1372" s="448"/>
      <c r="G1372" s="449"/>
      <c r="H1372" s="448"/>
      <c r="I1372" s="448"/>
      <c r="J1372" s="450"/>
    </row>
    <row r="1373" spans="2:10" x14ac:dyDescent="0.2">
      <c r="B1373" s="447"/>
      <c r="C1373" s="448"/>
      <c r="D1373" s="448"/>
      <c r="E1373" s="448"/>
      <c r="F1373" s="448"/>
      <c r="G1373" s="449"/>
      <c r="H1373" s="448"/>
      <c r="I1373" s="448"/>
      <c r="J1373" s="450"/>
    </row>
    <row r="1374" spans="2:10" x14ac:dyDescent="0.2">
      <c r="B1374" s="447"/>
      <c r="C1374" s="448"/>
      <c r="D1374" s="448"/>
      <c r="E1374" s="448"/>
      <c r="F1374" s="448"/>
      <c r="G1374" s="449"/>
      <c r="H1374" s="448"/>
      <c r="I1374" s="448"/>
      <c r="J1374" s="450"/>
    </row>
    <row r="1375" spans="2:10" x14ac:dyDescent="0.2">
      <c r="B1375" s="447"/>
      <c r="C1375" s="448"/>
      <c r="D1375" s="448"/>
      <c r="E1375" s="448"/>
      <c r="F1375" s="448"/>
      <c r="G1375" s="449"/>
      <c r="H1375" s="448"/>
      <c r="I1375" s="448"/>
      <c r="J1375" s="450"/>
    </row>
    <row r="1376" spans="2:10" x14ac:dyDescent="0.2">
      <c r="B1376" s="447"/>
      <c r="C1376" s="448"/>
      <c r="D1376" s="448"/>
      <c r="E1376" s="448"/>
      <c r="F1376" s="448"/>
      <c r="G1376" s="449"/>
      <c r="H1376" s="448"/>
      <c r="I1376" s="448"/>
      <c r="J1376" s="450"/>
    </row>
    <row r="1377" spans="2:10" x14ac:dyDescent="0.2">
      <c r="B1377" s="447"/>
      <c r="C1377" s="448"/>
      <c r="D1377" s="448"/>
      <c r="E1377" s="448"/>
      <c r="F1377" s="448"/>
      <c r="G1377" s="449"/>
      <c r="H1377" s="448"/>
      <c r="I1377" s="448"/>
      <c r="J1377" s="450"/>
    </row>
    <row r="1378" spans="2:10" x14ac:dyDescent="0.2">
      <c r="B1378" s="447"/>
      <c r="C1378" s="448"/>
      <c r="D1378" s="448"/>
      <c r="E1378" s="448"/>
      <c r="F1378" s="448"/>
      <c r="G1378" s="449"/>
      <c r="H1378" s="448"/>
      <c r="I1378" s="448"/>
      <c r="J1378" s="450"/>
    </row>
    <row r="1379" spans="2:10" x14ac:dyDescent="0.2">
      <c r="B1379" s="447"/>
      <c r="C1379" s="448"/>
      <c r="D1379" s="448"/>
      <c r="E1379" s="448"/>
      <c r="F1379" s="448"/>
      <c r="G1379" s="449"/>
      <c r="H1379" s="448"/>
      <c r="I1379" s="448"/>
      <c r="J1379" s="450"/>
    </row>
    <row r="1380" spans="2:10" x14ac:dyDescent="0.2">
      <c r="B1380" s="447"/>
      <c r="C1380" s="448"/>
      <c r="D1380" s="448"/>
      <c r="E1380" s="448"/>
      <c r="F1380" s="448"/>
      <c r="G1380" s="449"/>
      <c r="H1380" s="448"/>
      <c r="I1380" s="448"/>
      <c r="J1380" s="450"/>
    </row>
    <row r="1381" spans="2:10" x14ac:dyDescent="0.2">
      <c r="B1381" s="447"/>
      <c r="C1381" s="448"/>
      <c r="D1381" s="448"/>
      <c r="E1381" s="448"/>
      <c r="F1381" s="448"/>
      <c r="G1381" s="449"/>
      <c r="H1381" s="448"/>
      <c r="I1381" s="448"/>
      <c r="J1381" s="450"/>
    </row>
    <row r="1382" spans="2:10" x14ac:dyDescent="0.2">
      <c r="B1382" s="447"/>
      <c r="C1382" s="448"/>
      <c r="D1382" s="448"/>
      <c r="E1382" s="448"/>
      <c r="F1382" s="448"/>
      <c r="G1382" s="449"/>
      <c r="H1382" s="448"/>
      <c r="I1382" s="448"/>
      <c r="J1382" s="450"/>
    </row>
    <row r="1383" spans="2:10" x14ac:dyDescent="0.2">
      <c r="B1383" s="447"/>
      <c r="C1383" s="448"/>
      <c r="D1383" s="448"/>
      <c r="E1383" s="448"/>
      <c r="F1383" s="448"/>
      <c r="G1383" s="449"/>
      <c r="H1383" s="448"/>
      <c r="I1383" s="448"/>
      <c r="J1383" s="450"/>
    </row>
    <row r="1384" spans="2:10" x14ac:dyDescent="0.2">
      <c r="B1384" s="447"/>
      <c r="C1384" s="448"/>
      <c r="D1384" s="448"/>
      <c r="E1384" s="448"/>
      <c r="F1384" s="448"/>
      <c r="G1384" s="449"/>
      <c r="H1384" s="448"/>
      <c r="I1384" s="448"/>
      <c r="J1384" s="450"/>
    </row>
    <row r="1385" spans="2:10" x14ac:dyDescent="0.2">
      <c r="B1385" s="447"/>
      <c r="C1385" s="448"/>
      <c r="D1385" s="448"/>
      <c r="E1385" s="448"/>
      <c r="F1385" s="448"/>
      <c r="G1385" s="449"/>
      <c r="H1385" s="448"/>
      <c r="I1385" s="448"/>
      <c r="J1385" s="450"/>
    </row>
    <row r="1386" spans="2:10" x14ac:dyDescent="0.2">
      <c r="B1386" s="447"/>
      <c r="C1386" s="448"/>
      <c r="D1386" s="448"/>
      <c r="E1386" s="448"/>
      <c r="F1386" s="448"/>
      <c r="G1386" s="449"/>
      <c r="H1386" s="448"/>
      <c r="I1386" s="448"/>
      <c r="J1386" s="450"/>
    </row>
    <row r="1387" spans="2:10" x14ac:dyDescent="0.2">
      <c r="B1387" s="447"/>
      <c r="C1387" s="448"/>
      <c r="D1387" s="448"/>
      <c r="E1387" s="448"/>
      <c r="F1387" s="448"/>
      <c r="G1387" s="449"/>
      <c r="H1387" s="448"/>
      <c r="I1387" s="448"/>
      <c r="J1387" s="450"/>
    </row>
    <row r="1388" spans="2:10" x14ac:dyDescent="0.2">
      <c r="B1388" s="447"/>
      <c r="C1388" s="448"/>
      <c r="D1388" s="448"/>
      <c r="E1388" s="448"/>
      <c r="F1388" s="448"/>
      <c r="G1388" s="449"/>
      <c r="H1388" s="448"/>
      <c r="I1388" s="448"/>
      <c r="J1388" s="450"/>
    </row>
    <row r="1389" spans="2:10" x14ac:dyDescent="0.2">
      <c r="B1389" s="447"/>
      <c r="C1389" s="448" t="s">
        <v>339</v>
      </c>
      <c r="D1389" s="448"/>
      <c r="E1389" s="448"/>
      <c r="F1389" s="455" t="s">
        <v>340</v>
      </c>
      <c r="G1389" s="449"/>
      <c r="H1389" s="448"/>
      <c r="I1389" s="448"/>
      <c r="J1389" s="450"/>
    </row>
    <row r="1390" spans="2:10" x14ac:dyDescent="0.2">
      <c r="B1390" s="447"/>
      <c r="C1390" s="448"/>
      <c r="D1390" s="448" t="s">
        <v>341</v>
      </c>
      <c r="E1390" s="448"/>
      <c r="F1390" s="456">
        <v>1000000</v>
      </c>
      <c r="G1390" s="449"/>
      <c r="H1390" s="448"/>
      <c r="I1390" s="448"/>
      <c r="J1390" s="450"/>
    </row>
    <row r="1391" spans="2:10" x14ac:dyDescent="0.2">
      <c r="B1391" s="447"/>
      <c r="C1391" s="448"/>
      <c r="D1391" s="448" t="s">
        <v>342</v>
      </c>
      <c r="E1391" s="448"/>
      <c r="F1391" s="462">
        <v>0.22220017407929893</v>
      </c>
      <c r="G1391" s="449"/>
      <c r="H1391" s="448"/>
      <c r="I1391" s="448"/>
      <c r="J1391" s="450"/>
    </row>
    <row r="1392" spans="2:10" x14ac:dyDescent="0.2">
      <c r="B1392" s="447"/>
      <c r="C1392" s="448"/>
      <c r="D1392" s="448" t="s">
        <v>343</v>
      </c>
      <c r="E1392" s="448"/>
      <c r="F1392" s="462">
        <v>0.24328689307684506</v>
      </c>
      <c r="G1392" s="449"/>
      <c r="H1392" s="448"/>
      <c r="I1392" s="448"/>
      <c r="J1392" s="450"/>
    </row>
    <row r="1393" spans="2:10" x14ac:dyDescent="0.2">
      <c r="B1393" s="447"/>
      <c r="C1393" s="448"/>
      <c r="D1393" s="448" t="s">
        <v>344</v>
      </c>
      <c r="E1393" s="448"/>
      <c r="F1393" s="462">
        <v>0.24168356967631202</v>
      </c>
      <c r="G1393" s="449"/>
      <c r="H1393" s="448"/>
      <c r="I1393" s="448"/>
      <c r="J1393" s="450"/>
    </row>
    <row r="1394" spans="2:10" x14ac:dyDescent="0.2">
      <c r="B1394" s="447"/>
      <c r="C1394" s="448"/>
      <c r="D1394" s="448" t="s">
        <v>345</v>
      </c>
      <c r="E1394" s="448"/>
      <c r="F1394" s="463" t="s">
        <v>393</v>
      </c>
      <c r="G1394" s="449"/>
      <c r="H1394" s="448"/>
      <c r="I1394" s="448"/>
      <c r="J1394" s="450"/>
    </row>
    <row r="1395" spans="2:10" x14ac:dyDescent="0.2">
      <c r="B1395" s="447"/>
      <c r="C1395" s="448"/>
      <c r="D1395" s="448" t="s">
        <v>346</v>
      </c>
      <c r="E1395" s="448"/>
      <c r="F1395" s="462">
        <v>4.1500847727161054E-2</v>
      </c>
      <c r="G1395" s="449"/>
      <c r="H1395" s="448"/>
      <c r="I1395" s="448"/>
      <c r="J1395" s="450"/>
    </row>
    <row r="1396" spans="2:10" x14ac:dyDescent="0.2">
      <c r="B1396" s="447"/>
      <c r="C1396" s="448"/>
      <c r="D1396" s="448" t="s">
        <v>347</v>
      </c>
      <c r="E1396" s="448"/>
      <c r="F1396" s="462">
        <v>1.7223203620730088E-3</v>
      </c>
      <c r="G1396" s="449"/>
      <c r="H1396" s="448"/>
      <c r="I1396" s="448"/>
      <c r="J1396" s="450"/>
    </row>
    <row r="1397" spans="2:10" x14ac:dyDescent="0.2">
      <c r="B1397" s="447"/>
      <c r="C1397" s="448"/>
      <c r="D1397" s="448" t="s">
        <v>348</v>
      </c>
      <c r="E1397" s="448"/>
      <c r="F1397" s="459">
        <v>0.29794716004094962</v>
      </c>
      <c r="G1397" s="449"/>
      <c r="H1397" s="448"/>
      <c r="I1397" s="448"/>
      <c r="J1397" s="450"/>
    </row>
    <row r="1398" spans="2:10" x14ac:dyDescent="0.2">
      <c r="B1398" s="447"/>
      <c r="C1398" s="448"/>
      <c r="D1398" s="448" t="s">
        <v>349</v>
      </c>
      <c r="E1398" s="448"/>
      <c r="F1398" s="460">
        <v>2.7505374900075195</v>
      </c>
      <c r="G1398" s="449"/>
      <c r="H1398" s="448"/>
      <c r="I1398" s="448"/>
      <c r="J1398" s="450"/>
    </row>
    <row r="1399" spans="2:10" x14ac:dyDescent="0.2">
      <c r="B1399" s="447"/>
      <c r="C1399" s="448"/>
      <c r="D1399" s="448" t="s">
        <v>350</v>
      </c>
      <c r="E1399" s="448"/>
      <c r="F1399" s="459">
        <v>0.1705839850322414</v>
      </c>
      <c r="G1399" s="449"/>
      <c r="H1399" s="448"/>
      <c r="I1399" s="448"/>
      <c r="J1399" s="450"/>
    </row>
    <row r="1400" spans="2:10" x14ac:dyDescent="0.2">
      <c r="B1400" s="447"/>
      <c r="C1400" s="448"/>
      <c r="D1400" s="448" t="s">
        <v>351</v>
      </c>
      <c r="E1400" s="448"/>
      <c r="F1400" s="462">
        <v>0.11439496443349982</v>
      </c>
      <c r="G1400" s="449"/>
      <c r="H1400" s="448"/>
      <c r="I1400" s="448"/>
      <c r="J1400" s="450"/>
    </row>
    <row r="1401" spans="2:10" x14ac:dyDescent="0.2">
      <c r="B1401" s="447"/>
      <c r="C1401" s="448"/>
      <c r="D1401" s="448" t="s">
        <v>352</v>
      </c>
      <c r="E1401" s="448"/>
      <c r="F1401" s="462">
        <v>0.47074854501564672</v>
      </c>
      <c r="G1401" s="449"/>
      <c r="H1401" s="448"/>
      <c r="I1401" s="448"/>
      <c r="J1401" s="450"/>
    </row>
    <row r="1402" spans="2:10" x14ac:dyDescent="0.2">
      <c r="B1402" s="447"/>
      <c r="C1402" s="448"/>
      <c r="D1402" s="448" t="s">
        <v>353</v>
      </c>
      <c r="E1402" s="448"/>
      <c r="F1402" s="462">
        <v>0.35635358058214689</v>
      </c>
      <c r="G1402" s="449"/>
      <c r="H1402" s="448"/>
      <c r="I1402" s="448"/>
      <c r="J1402" s="450"/>
    </row>
    <row r="1403" spans="2:10" x14ac:dyDescent="0.2">
      <c r="B1403" s="447"/>
      <c r="C1403" s="448"/>
      <c r="D1403" s="448" t="s">
        <v>354</v>
      </c>
      <c r="E1403" s="448"/>
      <c r="F1403" s="462">
        <v>4.1500847727161057E-5</v>
      </c>
      <c r="G1403" s="449"/>
      <c r="H1403" s="448"/>
      <c r="I1403" s="448"/>
      <c r="J1403" s="450"/>
    </row>
    <row r="1404" spans="2:10" x14ac:dyDescent="0.2">
      <c r="B1404" s="447"/>
      <c r="C1404" s="448"/>
      <c r="D1404" s="448"/>
      <c r="E1404" s="448"/>
      <c r="F1404" s="448"/>
      <c r="G1404" s="449"/>
      <c r="H1404" s="448"/>
      <c r="I1404" s="448"/>
      <c r="J1404" s="450"/>
    </row>
    <row r="1405" spans="2:10" x14ac:dyDescent="0.2">
      <c r="B1405" s="451" t="s">
        <v>491</v>
      </c>
      <c r="C1405" s="452"/>
      <c r="D1405" s="452"/>
      <c r="E1405" s="452"/>
      <c r="F1405" s="452"/>
      <c r="G1405" s="453"/>
      <c r="H1405" s="452"/>
      <c r="I1405" s="452"/>
      <c r="J1405" s="454"/>
    </row>
    <row r="1406" spans="2:10" x14ac:dyDescent="0.2">
      <c r="B1406" s="447"/>
      <c r="C1406" s="448"/>
      <c r="D1406" s="448"/>
      <c r="E1406" s="448"/>
      <c r="F1406" s="448"/>
      <c r="G1406" s="449"/>
      <c r="H1406" s="448"/>
      <c r="I1406" s="448"/>
      <c r="J1406" s="450"/>
    </row>
    <row r="1407" spans="2:10" x14ac:dyDescent="0.2">
      <c r="B1407" s="447"/>
      <c r="C1407" s="448" t="s">
        <v>356</v>
      </c>
      <c r="D1407" s="448"/>
      <c r="E1407" s="448"/>
      <c r="F1407" s="455" t="s">
        <v>340</v>
      </c>
      <c r="G1407" s="449"/>
      <c r="H1407" s="448"/>
      <c r="I1407" s="448"/>
      <c r="J1407" s="450"/>
    </row>
    <row r="1408" spans="2:10" x14ac:dyDescent="0.2">
      <c r="B1408" s="447"/>
      <c r="C1408" s="448"/>
      <c r="D1408" s="448" t="s">
        <v>357</v>
      </c>
      <c r="E1408" s="448"/>
      <c r="F1408" s="462">
        <v>0.1143949644335</v>
      </c>
      <c r="G1408" s="449"/>
      <c r="H1408" s="448"/>
      <c r="I1408" s="448"/>
      <c r="J1408" s="450"/>
    </row>
    <row r="1409" spans="2:10" x14ac:dyDescent="0.2">
      <c r="B1409" s="447"/>
      <c r="C1409" s="448"/>
      <c r="D1409" s="448" t="s">
        <v>358</v>
      </c>
      <c r="E1409" s="448"/>
      <c r="F1409" s="462">
        <v>0.18959371835582101</v>
      </c>
      <c r="G1409" s="449"/>
      <c r="H1409" s="448"/>
      <c r="I1409" s="448"/>
      <c r="J1409" s="450"/>
    </row>
    <row r="1410" spans="2:10" x14ac:dyDescent="0.2">
      <c r="B1410" s="447"/>
      <c r="C1410" s="448"/>
      <c r="D1410" s="448" t="s">
        <v>359</v>
      </c>
      <c r="E1410" s="448"/>
      <c r="F1410" s="462">
        <v>0.20501243360700899</v>
      </c>
      <c r="G1410" s="449"/>
      <c r="H1410" s="448"/>
      <c r="I1410" s="448"/>
      <c r="J1410" s="450"/>
    </row>
    <row r="1411" spans="2:10" x14ac:dyDescent="0.2">
      <c r="B1411" s="447"/>
      <c r="C1411" s="448"/>
      <c r="D1411" s="448" t="s">
        <v>360</v>
      </c>
      <c r="E1411" s="448"/>
      <c r="F1411" s="462">
        <v>0.218573857257882</v>
      </c>
      <c r="G1411" s="449"/>
      <c r="H1411" s="448"/>
      <c r="I1411" s="448"/>
      <c r="J1411" s="450"/>
    </row>
    <row r="1412" spans="2:10" x14ac:dyDescent="0.2">
      <c r="B1412" s="447"/>
      <c r="C1412" s="448"/>
      <c r="D1412" s="448" t="s">
        <v>361</v>
      </c>
      <c r="E1412" s="448"/>
      <c r="F1412" s="462">
        <v>0.23046834061666599</v>
      </c>
      <c r="G1412" s="449"/>
      <c r="H1412" s="448"/>
      <c r="I1412" s="448"/>
      <c r="J1412" s="450"/>
    </row>
    <row r="1413" spans="2:10" x14ac:dyDescent="0.2">
      <c r="B1413" s="447"/>
      <c r="C1413" s="448"/>
      <c r="D1413" s="448" t="s">
        <v>362</v>
      </c>
      <c r="E1413" s="448"/>
      <c r="F1413" s="462">
        <v>0.24168355025459101</v>
      </c>
      <c r="G1413" s="449"/>
      <c r="H1413" s="448"/>
      <c r="I1413" s="448"/>
      <c r="J1413" s="450"/>
    </row>
    <row r="1414" spans="2:10" x14ac:dyDescent="0.2">
      <c r="B1414" s="447"/>
      <c r="C1414" s="448"/>
      <c r="D1414" s="448" t="s">
        <v>363</v>
      </c>
      <c r="E1414" s="448"/>
      <c r="F1414" s="462">
        <v>0.25284613687604901</v>
      </c>
      <c r="G1414" s="449"/>
      <c r="H1414" s="448"/>
      <c r="I1414" s="448"/>
      <c r="J1414" s="450"/>
    </row>
    <row r="1415" spans="2:10" x14ac:dyDescent="0.2">
      <c r="B1415" s="447"/>
      <c r="C1415" s="448"/>
      <c r="D1415" s="448" t="s">
        <v>364</v>
      </c>
      <c r="E1415" s="448"/>
      <c r="F1415" s="462">
        <v>0.26481796314733103</v>
      </c>
      <c r="G1415" s="449"/>
      <c r="H1415" s="448"/>
      <c r="I1415" s="448"/>
      <c r="J1415" s="450"/>
    </row>
    <row r="1416" spans="2:10" x14ac:dyDescent="0.2">
      <c r="B1416" s="447"/>
      <c r="C1416" s="448"/>
      <c r="D1416" s="448" t="s">
        <v>365</v>
      </c>
      <c r="E1416" s="448"/>
      <c r="F1416" s="462">
        <v>0.27889199150850202</v>
      </c>
      <c r="G1416" s="449"/>
      <c r="H1416" s="448"/>
      <c r="I1416" s="448"/>
      <c r="J1416" s="450"/>
    </row>
    <row r="1417" spans="2:10" x14ac:dyDescent="0.2">
      <c r="B1417" s="447"/>
      <c r="C1417" s="448"/>
      <c r="D1417" s="448" t="s">
        <v>366</v>
      </c>
      <c r="E1417" s="448"/>
      <c r="F1417" s="462">
        <v>0.298413046323181</v>
      </c>
      <c r="G1417" s="449"/>
      <c r="H1417" s="448"/>
      <c r="I1417" s="448"/>
      <c r="J1417" s="450"/>
    </row>
    <row r="1418" spans="2:10" x14ac:dyDescent="0.2">
      <c r="B1418" s="447"/>
      <c r="C1418" s="448"/>
      <c r="D1418" s="448" t="s">
        <v>367</v>
      </c>
      <c r="E1418" s="448"/>
      <c r="F1418" s="462">
        <v>0.470748545015647</v>
      </c>
      <c r="G1418" s="449"/>
      <c r="H1418" s="448"/>
      <c r="I1418" s="448"/>
      <c r="J1418" s="450"/>
    </row>
    <row r="1419" spans="2:10" x14ac:dyDescent="0.2">
      <c r="B1419" s="447"/>
      <c r="C1419" s="448"/>
      <c r="D1419" s="448"/>
      <c r="E1419" s="448"/>
      <c r="F1419" s="448"/>
      <c r="G1419" s="449"/>
      <c r="H1419" s="448"/>
      <c r="I1419" s="448"/>
      <c r="J1419" s="450"/>
    </row>
    <row r="1420" spans="2:10" x14ac:dyDescent="0.2">
      <c r="B1420" s="451" t="s">
        <v>492</v>
      </c>
      <c r="C1420" s="452"/>
      <c r="D1420" s="452"/>
      <c r="E1420" s="452"/>
      <c r="F1420" s="452"/>
      <c r="G1420" s="453"/>
      <c r="H1420" s="452"/>
      <c r="I1420" s="452"/>
      <c r="J1420" s="454"/>
    </row>
    <row r="1421" spans="2:10" x14ac:dyDescent="0.2">
      <c r="B1421" s="447"/>
      <c r="C1421" s="448"/>
      <c r="D1421" s="448"/>
      <c r="E1421" s="448"/>
      <c r="F1421" s="448"/>
      <c r="G1421" s="449"/>
      <c r="H1421" s="448"/>
      <c r="I1421" s="448"/>
      <c r="J1421" s="450"/>
    </row>
    <row r="1422" spans="2:10" x14ac:dyDescent="0.2">
      <c r="B1422" s="447"/>
      <c r="C1422" s="448" t="s">
        <v>335</v>
      </c>
      <c r="D1422" s="448"/>
      <c r="E1422" s="448"/>
      <c r="F1422" s="448"/>
      <c r="G1422" s="449"/>
      <c r="H1422" s="448"/>
      <c r="I1422" s="448"/>
      <c r="J1422" s="450"/>
    </row>
    <row r="1423" spans="2:10" x14ac:dyDescent="0.2">
      <c r="B1423" s="447"/>
      <c r="C1423" s="448"/>
      <c r="D1423" s="448" t="s">
        <v>790</v>
      </c>
      <c r="E1423" s="448"/>
      <c r="F1423" s="448"/>
      <c r="G1423" s="449"/>
      <c r="H1423" s="448"/>
      <c r="I1423" s="448"/>
      <c r="J1423" s="450"/>
    </row>
    <row r="1424" spans="2:10" x14ac:dyDescent="0.2">
      <c r="B1424" s="447"/>
      <c r="C1424" s="448"/>
      <c r="D1424" s="448" t="s">
        <v>490</v>
      </c>
      <c r="E1424" s="448"/>
      <c r="F1424" s="448"/>
      <c r="G1424" s="449"/>
      <c r="H1424" s="448"/>
      <c r="I1424" s="448"/>
      <c r="J1424" s="450"/>
    </row>
    <row r="1425" spans="2:10" x14ac:dyDescent="0.2">
      <c r="B1425" s="447"/>
      <c r="C1425" s="448"/>
      <c r="D1425" s="448" t="s">
        <v>470</v>
      </c>
      <c r="E1425" s="448"/>
      <c r="F1425" s="448"/>
      <c r="G1425" s="449"/>
      <c r="H1425" s="448"/>
      <c r="I1425" s="448"/>
      <c r="J1425" s="450"/>
    </row>
    <row r="1426" spans="2:10" x14ac:dyDescent="0.2">
      <c r="B1426" s="447"/>
      <c r="C1426" s="448"/>
      <c r="D1426" s="448"/>
      <c r="E1426" s="448"/>
      <c r="F1426" s="448"/>
      <c r="G1426" s="449"/>
      <c r="H1426" s="448"/>
      <c r="I1426" s="448"/>
      <c r="J1426" s="450"/>
    </row>
    <row r="1427" spans="2:10" x14ac:dyDescent="0.2">
      <c r="B1427" s="447"/>
      <c r="C1427" s="448"/>
      <c r="D1427" s="448"/>
      <c r="E1427" s="448"/>
      <c r="F1427" s="448"/>
      <c r="G1427" s="449"/>
      <c r="H1427" s="448"/>
      <c r="I1427" s="448"/>
      <c r="J1427" s="450"/>
    </row>
    <row r="1428" spans="2:10" x14ac:dyDescent="0.2">
      <c r="B1428" s="447"/>
      <c r="C1428" s="448"/>
      <c r="D1428" s="448"/>
      <c r="E1428" s="448"/>
      <c r="F1428" s="448"/>
      <c r="G1428" s="449"/>
      <c r="H1428" s="448"/>
      <c r="I1428" s="448"/>
      <c r="J1428" s="450"/>
    </row>
    <row r="1429" spans="2:10" x14ac:dyDescent="0.2">
      <c r="B1429" s="447"/>
      <c r="C1429" s="448"/>
      <c r="D1429" s="448"/>
      <c r="E1429" s="448"/>
      <c r="F1429" s="448"/>
      <c r="G1429" s="449"/>
      <c r="H1429" s="448"/>
      <c r="I1429" s="448"/>
      <c r="J1429" s="450"/>
    </row>
    <row r="1430" spans="2:10" x14ac:dyDescent="0.2">
      <c r="B1430" s="447"/>
      <c r="C1430" s="448"/>
      <c r="D1430" s="448"/>
      <c r="E1430" s="448"/>
      <c r="F1430" s="448"/>
      <c r="G1430" s="449"/>
      <c r="H1430" s="448"/>
      <c r="I1430" s="448"/>
      <c r="J1430" s="450"/>
    </row>
    <row r="1431" spans="2:10" x14ac:dyDescent="0.2">
      <c r="B1431" s="447"/>
      <c r="C1431" s="448"/>
      <c r="D1431" s="448"/>
      <c r="E1431" s="448"/>
      <c r="F1431" s="448"/>
      <c r="G1431" s="449"/>
      <c r="H1431" s="448"/>
      <c r="I1431" s="448"/>
      <c r="J1431" s="450"/>
    </row>
    <row r="1432" spans="2:10" x14ac:dyDescent="0.2">
      <c r="B1432" s="447"/>
      <c r="C1432" s="448"/>
      <c r="D1432" s="448"/>
      <c r="E1432" s="448"/>
      <c r="F1432" s="448"/>
      <c r="G1432" s="449"/>
      <c r="H1432" s="448"/>
      <c r="I1432" s="448"/>
      <c r="J1432" s="450"/>
    </row>
    <row r="1433" spans="2:10" x14ac:dyDescent="0.2">
      <c r="B1433" s="447"/>
      <c r="C1433" s="448"/>
      <c r="D1433" s="448"/>
      <c r="E1433" s="448"/>
      <c r="F1433" s="448"/>
      <c r="G1433" s="449"/>
      <c r="H1433" s="448"/>
      <c r="I1433" s="448"/>
      <c r="J1433" s="450"/>
    </row>
    <row r="1434" spans="2:10" x14ac:dyDescent="0.2">
      <c r="B1434" s="447"/>
      <c r="C1434" s="448"/>
      <c r="D1434" s="448"/>
      <c r="E1434" s="448"/>
      <c r="F1434" s="448"/>
      <c r="G1434" s="449"/>
      <c r="H1434" s="448"/>
      <c r="I1434" s="448"/>
      <c r="J1434" s="450"/>
    </row>
    <row r="1435" spans="2:10" x14ac:dyDescent="0.2">
      <c r="B1435" s="447"/>
      <c r="C1435" s="448"/>
      <c r="D1435" s="448"/>
      <c r="E1435" s="448"/>
      <c r="F1435" s="448"/>
      <c r="G1435" s="449"/>
      <c r="H1435" s="448"/>
      <c r="I1435" s="448"/>
      <c r="J1435" s="450"/>
    </row>
    <row r="1436" spans="2:10" x14ac:dyDescent="0.2">
      <c r="B1436" s="447"/>
      <c r="C1436" s="448"/>
      <c r="D1436" s="448"/>
      <c r="E1436" s="448"/>
      <c r="F1436" s="448"/>
      <c r="G1436" s="449"/>
      <c r="H1436" s="448"/>
      <c r="I1436" s="448"/>
      <c r="J1436" s="450"/>
    </row>
    <row r="1437" spans="2:10" x14ac:dyDescent="0.2">
      <c r="B1437" s="447"/>
      <c r="C1437" s="448"/>
      <c r="D1437" s="448"/>
      <c r="E1437" s="448"/>
      <c r="F1437" s="448"/>
      <c r="G1437" s="449"/>
      <c r="H1437" s="448"/>
      <c r="I1437" s="448"/>
      <c r="J1437" s="450"/>
    </row>
    <row r="1438" spans="2:10" x14ac:dyDescent="0.2">
      <c r="B1438" s="447"/>
      <c r="C1438" s="448"/>
      <c r="D1438" s="448"/>
      <c r="E1438" s="448"/>
      <c r="F1438" s="448"/>
      <c r="G1438" s="449"/>
      <c r="H1438" s="448"/>
      <c r="I1438" s="448"/>
      <c r="J1438" s="450"/>
    </row>
    <row r="1439" spans="2:10" x14ac:dyDescent="0.2">
      <c r="B1439" s="447"/>
      <c r="C1439" s="448"/>
      <c r="D1439" s="448"/>
      <c r="E1439" s="448"/>
      <c r="F1439" s="448"/>
      <c r="G1439" s="449"/>
      <c r="H1439" s="448"/>
      <c r="I1439" s="448"/>
      <c r="J1439" s="450"/>
    </row>
    <row r="1440" spans="2:10" x14ac:dyDescent="0.2">
      <c r="B1440" s="447"/>
      <c r="C1440" s="448"/>
      <c r="D1440" s="448"/>
      <c r="E1440" s="448"/>
      <c r="F1440" s="448"/>
      <c r="G1440" s="449"/>
      <c r="H1440" s="448"/>
      <c r="I1440" s="448"/>
      <c r="J1440" s="450"/>
    </row>
    <row r="1441" spans="2:10" x14ac:dyDescent="0.2">
      <c r="B1441" s="447"/>
      <c r="C1441" s="448"/>
      <c r="D1441" s="448"/>
      <c r="E1441" s="448"/>
      <c r="F1441" s="448"/>
      <c r="G1441" s="449"/>
      <c r="H1441" s="448"/>
      <c r="I1441" s="448"/>
      <c r="J1441" s="450"/>
    </row>
    <row r="1442" spans="2:10" x14ac:dyDescent="0.2">
      <c r="B1442" s="447"/>
      <c r="C1442" s="448"/>
      <c r="D1442" s="448"/>
      <c r="E1442" s="448"/>
      <c r="F1442" s="448"/>
      <c r="G1442" s="449"/>
      <c r="H1442" s="448"/>
      <c r="I1442" s="448"/>
      <c r="J1442" s="450"/>
    </row>
    <row r="1443" spans="2:10" x14ac:dyDescent="0.2">
      <c r="B1443" s="447"/>
      <c r="C1443" s="448"/>
      <c r="D1443" s="448"/>
      <c r="E1443" s="448"/>
      <c r="F1443" s="448"/>
      <c r="G1443" s="449"/>
      <c r="H1443" s="448"/>
      <c r="I1443" s="448"/>
      <c r="J1443" s="450"/>
    </row>
    <row r="1444" spans="2:10" x14ac:dyDescent="0.2">
      <c r="B1444" s="447"/>
      <c r="C1444" s="448"/>
      <c r="D1444" s="448"/>
      <c r="E1444" s="448"/>
      <c r="F1444" s="448"/>
      <c r="G1444" s="449"/>
      <c r="H1444" s="448"/>
      <c r="I1444" s="448"/>
      <c r="J1444" s="450"/>
    </row>
    <row r="1445" spans="2:10" x14ac:dyDescent="0.2">
      <c r="B1445" s="447"/>
      <c r="C1445" s="448" t="s">
        <v>339</v>
      </c>
      <c r="D1445" s="448"/>
      <c r="E1445" s="448"/>
      <c r="F1445" s="455" t="s">
        <v>340</v>
      </c>
      <c r="G1445" s="449"/>
      <c r="H1445" s="448"/>
      <c r="I1445" s="448"/>
      <c r="J1445" s="450"/>
    </row>
    <row r="1446" spans="2:10" x14ac:dyDescent="0.2">
      <c r="B1446" s="447"/>
      <c r="C1446" s="448"/>
      <c r="D1446" s="448" t="s">
        <v>341</v>
      </c>
      <c r="E1446" s="448"/>
      <c r="F1446" s="456">
        <v>1000000</v>
      </c>
      <c r="G1446" s="449"/>
      <c r="H1446" s="448"/>
      <c r="I1446" s="448"/>
      <c r="J1446" s="450"/>
    </row>
    <row r="1447" spans="2:10" x14ac:dyDescent="0.2">
      <c r="B1447" s="447"/>
      <c r="C1447" s="448"/>
      <c r="D1447" s="448" t="s">
        <v>342</v>
      </c>
      <c r="E1447" s="448"/>
      <c r="F1447" s="462">
        <v>0.22616452518573221</v>
      </c>
      <c r="G1447" s="449"/>
      <c r="H1447" s="448"/>
      <c r="I1447" s="448"/>
      <c r="J1447" s="450"/>
    </row>
    <row r="1448" spans="2:10" x14ac:dyDescent="0.2">
      <c r="B1448" s="447"/>
      <c r="C1448" s="448"/>
      <c r="D1448" s="448" t="s">
        <v>343</v>
      </c>
      <c r="E1448" s="448"/>
      <c r="F1448" s="462">
        <v>0.24723996567892009</v>
      </c>
      <c r="G1448" s="449"/>
      <c r="H1448" s="448"/>
      <c r="I1448" s="448"/>
      <c r="J1448" s="450"/>
    </row>
    <row r="1449" spans="2:10" x14ac:dyDescent="0.2">
      <c r="B1449" s="447"/>
      <c r="C1449" s="448"/>
      <c r="D1449" s="448" t="s">
        <v>344</v>
      </c>
      <c r="E1449" s="448"/>
      <c r="F1449" s="462">
        <v>0.24574346652864909</v>
      </c>
      <c r="G1449" s="449"/>
      <c r="H1449" s="448"/>
      <c r="I1449" s="448"/>
      <c r="J1449" s="450"/>
    </row>
    <row r="1450" spans="2:10" x14ac:dyDescent="0.2">
      <c r="B1450" s="447"/>
      <c r="C1450" s="448"/>
      <c r="D1450" s="448" t="s">
        <v>345</v>
      </c>
      <c r="E1450" s="448"/>
      <c r="F1450" s="463" t="s">
        <v>393</v>
      </c>
      <c r="G1450" s="449"/>
      <c r="H1450" s="448"/>
      <c r="I1450" s="448"/>
      <c r="J1450" s="450"/>
    </row>
    <row r="1451" spans="2:10" x14ac:dyDescent="0.2">
      <c r="B1451" s="447"/>
      <c r="C1451" s="448"/>
      <c r="D1451" s="448" t="s">
        <v>346</v>
      </c>
      <c r="E1451" s="448"/>
      <c r="F1451" s="462">
        <v>4.1825581415770238E-2</v>
      </c>
      <c r="G1451" s="449"/>
      <c r="H1451" s="448"/>
      <c r="I1451" s="448"/>
      <c r="J1451" s="450"/>
    </row>
    <row r="1452" spans="2:10" x14ac:dyDescent="0.2">
      <c r="B1452" s="447"/>
      <c r="C1452" s="448"/>
      <c r="D1452" s="448" t="s">
        <v>347</v>
      </c>
      <c r="E1452" s="448"/>
      <c r="F1452" s="462">
        <v>1.7493792607672248E-3</v>
      </c>
      <c r="G1452" s="449"/>
      <c r="H1452" s="448"/>
      <c r="I1452" s="448"/>
      <c r="J1452" s="450"/>
    </row>
    <row r="1453" spans="2:10" x14ac:dyDescent="0.2">
      <c r="B1453" s="447"/>
      <c r="C1453" s="448"/>
      <c r="D1453" s="448" t="s">
        <v>348</v>
      </c>
      <c r="E1453" s="448"/>
      <c r="F1453" s="459">
        <v>0.28111654441275596</v>
      </c>
      <c r="G1453" s="449"/>
      <c r="H1453" s="448"/>
      <c r="I1453" s="448"/>
      <c r="J1453" s="450"/>
    </row>
    <row r="1454" spans="2:10" x14ac:dyDescent="0.2">
      <c r="B1454" s="447"/>
      <c r="C1454" s="448"/>
      <c r="D1454" s="448" t="s">
        <v>349</v>
      </c>
      <c r="E1454" s="448"/>
      <c r="F1454" s="460">
        <v>2.7389904585871925</v>
      </c>
      <c r="G1454" s="449"/>
      <c r="H1454" s="448"/>
      <c r="I1454" s="448"/>
      <c r="J1454" s="450"/>
    </row>
    <row r="1455" spans="2:10" x14ac:dyDescent="0.2">
      <c r="B1455" s="447"/>
      <c r="C1455" s="448"/>
      <c r="D1455" s="448" t="s">
        <v>350</v>
      </c>
      <c r="E1455" s="448"/>
      <c r="F1455" s="459">
        <v>0.16916998552769305</v>
      </c>
      <c r="G1455" s="449"/>
      <c r="H1455" s="448"/>
      <c r="I1455" s="448"/>
      <c r="J1455" s="450"/>
    </row>
    <row r="1456" spans="2:10" x14ac:dyDescent="0.2">
      <c r="B1456" s="447"/>
      <c r="C1456" s="448"/>
      <c r="D1456" s="448" t="s">
        <v>351</v>
      </c>
      <c r="E1456" s="448"/>
      <c r="F1456" s="462">
        <v>0.11180711898839865</v>
      </c>
      <c r="G1456" s="449"/>
      <c r="H1456" s="448"/>
      <c r="I1456" s="448"/>
      <c r="J1456" s="450"/>
    </row>
    <row r="1457" spans="2:10" x14ac:dyDescent="0.2">
      <c r="B1457" s="447"/>
      <c r="C1457" s="448"/>
      <c r="D1457" s="448" t="s">
        <v>352</v>
      </c>
      <c r="E1457" s="448"/>
      <c r="F1457" s="462">
        <v>0.46215946489463405</v>
      </c>
      <c r="G1457" s="449"/>
      <c r="H1457" s="448"/>
      <c r="I1457" s="448"/>
      <c r="J1457" s="450"/>
    </row>
    <row r="1458" spans="2:10" x14ac:dyDescent="0.2">
      <c r="B1458" s="447"/>
      <c r="C1458" s="448"/>
      <c r="D1458" s="448" t="s">
        <v>353</v>
      </c>
      <c r="E1458" s="448"/>
      <c r="F1458" s="462">
        <v>0.35035234590623543</v>
      </c>
      <c r="G1458" s="449"/>
      <c r="H1458" s="448"/>
      <c r="I1458" s="448"/>
      <c r="J1458" s="450"/>
    </row>
    <row r="1459" spans="2:10" x14ac:dyDescent="0.2">
      <c r="B1459" s="447"/>
      <c r="C1459" s="448"/>
      <c r="D1459" s="448" t="s">
        <v>354</v>
      </c>
      <c r="E1459" s="448"/>
      <c r="F1459" s="462">
        <v>4.1825581415770238E-5</v>
      </c>
      <c r="G1459" s="449"/>
      <c r="H1459" s="448"/>
      <c r="I1459" s="448"/>
      <c r="J1459" s="450"/>
    </row>
    <row r="1460" spans="2:10" x14ac:dyDescent="0.2">
      <c r="B1460" s="447"/>
      <c r="C1460" s="448"/>
      <c r="D1460" s="448"/>
      <c r="E1460" s="448"/>
      <c r="F1460" s="448"/>
      <c r="G1460" s="449"/>
      <c r="H1460" s="448"/>
      <c r="I1460" s="448"/>
      <c r="J1460" s="450"/>
    </row>
    <row r="1461" spans="2:10" x14ac:dyDescent="0.2">
      <c r="B1461" s="451" t="s">
        <v>496</v>
      </c>
      <c r="C1461" s="452"/>
      <c r="D1461" s="452"/>
      <c r="E1461" s="452"/>
      <c r="F1461" s="452"/>
      <c r="G1461" s="453"/>
      <c r="H1461" s="452"/>
      <c r="I1461" s="452"/>
      <c r="J1461" s="454"/>
    </row>
    <row r="1462" spans="2:10" x14ac:dyDescent="0.2">
      <c r="B1462" s="447"/>
      <c r="C1462" s="448"/>
      <c r="D1462" s="448"/>
      <c r="E1462" s="448"/>
      <c r="F1462" s="448"/>
      <c r="G1462" s="449"/>
      <c r="H1462" s="448"/>
      <c r="I1462" s="448"/>
      <c r="J1462" s="450"/>
    </row>
    <row r="1463" spans="2:10" x14ac:dyDescent="0.2">
      <c r="B1463" s="447"/>
      <c r="C1463" s="448" t="s">
        <v>356</v>
      </c>
      <c r="D1463" s="448"/>
      <c r="E1463" s="448"/>
      <c r="F1463" s="455" t="s">
        <v>340</v>
      </c>
      <c r="G1463" s="449"/>
      <c r="H1463" s="448"/>
      <c r="I1463" s="448"/>
      <c r="J1463" s="450"/>
    </row>
    <row r="1464" spans="2:10" x14ac:dyDescent="0.2">
      <c r="B1464" s="447"/>
      <c r="C1464" s="448"/>
      <c r="D1464" s="448" t="s">
        <v>357</v>
      </c>
      <c r="E1464" s="448"/>
      <c r="F1464" s="462">
        <v>0.111807118988399</v>
      </c>
      <c r="G1464" s="449"/>
      <c r="H1464" s="448"/>
      <c r="I1464" s="448"/>
      <c r="J1464" s="450"/>
    </row>
    <row r="1465" spans="2:10" x14ac:dyDescent="0.2">
      <c r="B1465" s="447"/>
      <c r="C1465" s="448"/>
      <c r="D1465" s="448" t="s">
        <v>358</v>
      </c>
      <c r="E1465" s="448"/>
      <c r="F1465" s="462">
        <v>0.192862256658589</v>
      </c>
      <c r="G1465" s="449"/>
      <c r="H1465" s="448"/>
      <c r="I1465" s="448"/>
      <c r="J1465" s="450"/>
    </row>
    <row r="1466" spans="2:10" x14ac:dyDescent="0.2">
      <c r="B1466" s="447"/>
      <c r="C1466" s="448"/>
      <c r="D1466" s="448" t="s">
        <v>359</v>
      </c>
      <c r="E1466" s="448"/>
      <c r="F1466" s="462">
        <v>0.208806788113093</v>
      </c>
      <c r="G1466" s="449"/>
      <c r="H1466" s="448"/>
      <c r="I1466" s="448"/>
      <c r="J1466" s="450"/>
    </row>
    <row r="1467" spans="2:10" x14ac:dyDescent="0.2">
      <c r="B1467" s="447"/>
      <c r="C1467" s="448"/>
      <c r="D1467" s="448" t="s">
        <v>360</v>
      </c>
      <c r="E1467" s="448"/>
      <c r="F1467" s="462">
        <v>0.22255006510095601</v>
      </c>
      <c r="G1467" s="449"/>
      <c r="H1467" s="448"/>
      <c r="I1467" s="448"/>
      <c r="J1467" s="450"/>
    </row>
    <row r="1468" spans="2:10" x14ac:dyDescent="0.2">
      <c r="B1468" s="447"/>
      <c r="C1468" s="448"/>
      <c r="D1468" s="448" t="s">
        <v>361</v>
      </c>
      <c r="E1468" s="448"/>
      <c r="F1468" s="462">
        <v>0.23449335298093399</v>
      </c>
      <c r="G1468" s="449"/>
      <c r="H1468" s="448"/>
      <c r="I1468" s="448"/>
      <c r="J1468" s="450"/>
    </row>
    <row r="1469" spans="2:10" x14ac:dyDescent="0.2">
      <c r="B1469" s="447"/>
      <c r="C1469" s="448"/>
      <c r="D1469" s="448" t="s">
        <v>362</v>
      </c>
      <c r="E1469" s="448"/>
      <c r="F1469" s="462">
        <v>0.24574345603359801</v>
      </c>
      <c r="G1469" s="449"/>
      <c r="H1469" s="448"/>
      <c r="I1469" s="448"/>
      <c r="J1469" s="450"/>
    </row>
    <row r="1470" spans="2:10" x14ac:dyDescent="0.2">
      <c r="B1470" s="447"/>
      <c r="C1470" s="448"/>
      <c r="D1470" s="448" t="s">
        <v>363</v>
      </c>
      <c r="E1470" s="448"/>
      <c r="F1470" s="462">
        <v>0.25692956083261997</v>
      </c>
      <c r="G1470" s="449"/>
      <c r="H1470" s="448"/>
      <c r="I1470" s="448"/>
      <c r="J1470" s="450"/>
    </row>
    <row r="1471" spans="2:10" x14ac:dyDescent="0.2">
      <c r="B1471" s="447"/>
      <c r="C1471" s="448"/>
      <c r="D1471" s="448" t="s">
        <v>364</v>
      </c>
      <c r="E1471" s="448"/>
      <c r="F1471" s="462">
        <v>0.26900756091310302</v>
      </c>
      <c r="G1471" s="449"/>
      <c r="H1471" s="448"/>
      <c r="I1471" s="448"/>
      <c r="J1471" s="450"/>
    </row>
    <row r="1472" spans="2:10" x14ac:dyDescent="0.2">
      <c r="B1472" s="447"/>
      <c r="C1472" s="448"/>
      <c r="D1472" s="448" t="s">
        <v>365</v>
      </c>
      <c r="E1472" s="448"/>
      <c r="F1472" s="462">
        <v>0.28308630504221599</v>
      </c>
      <c r="G1472" s="449"/>
      <c r="H1472" s="448"/>
      <c r="I1472" s="448"/>
      <c r="J1472" s="450"/>
    </row>
    <row r="1473" spans="2:10" x14ac:dyDescent="0.2">
      <c r="B1473" s="447"/>
      <c r="C1473" s="448"/>
      <c r="D1473" s="448" t="s">
        <v>366</v>
      </c>
      <c r="E1473" s="448"/>
      <c r="F1473" s="462">
        <v>0.30277312741888801</v>
      </c>
      <c r="G1473" s="449"/>
      <c r="H1473" s="448"/>
      <c r="I1473" s="448"/>
      <c r="J1473" s="450"/>
    </row>
    <row r="1474" spans="2:10" x14ac:dyDescent="0.2">
      <c r="B1474" s="447"/>
      <c r="C1474" s="448"/>
      <c r="D1474" s="448" t="s">
        <v>367</v>
      </c>
      <c r="E1474" s="448"/>
      <c r="F1474" s="462">
        <v>0.462159464894634</v>
      </c>
      <c r="G1474" s="449"/>
      <c r="H1474" s="448"/>
      <c r="I1474" s="448"/>
      <c r="J1474" s="450"/>
    </row>
    <row r="1475" spans="2:10" x14ac:dyDescent="0.2">
      <c r="B1475" s="447"/>
      <c r="C1475" s="448"/>
      <c r="D1475" s="448"/>
      <c r="E1475" s="448"/>
      <c r="F1475" s="448"/>
      <c r="G1475" s="449"/>
      <c r="H1475" s="448"/>
      <c r="I1475" s="448"/>
      <c r="J1475" s="450"/>
    </row>
    <row r="1476" spans="2:10" x14ac:dyDescent="0.2">
      <c r="B1476" s="451" t="s">
        <v>497</v>
      </c>
      <c r="C1476" s="452"/>
      <c r="D1476" s="452"/>
      <c r="E1476" s="452"/>
      <c r="F1476" s="452"/>
      <c r="G1476" s="453"/>
      <c r="H1476" s="452"/>
      <c r="I1476" s="452"/>
      <c r="J1476" s="454"/>
    </row>
    <row r="1477" spans="2:10" x14ac:dyDescent="0.2">
      <c r="B1477" s="447"/>
      <c r="C1477" s="448"/>
      <c r="D1477" s="452" t="s">
        <v>40</v>
      </c>
      <c r="E1477" s="448"/>
      <c r="F1477" s="448"/>
      <c r="G1477" s="449"/>
      <c r="H1477" s="448"/>
      <c r="I1477" s="448"/>
      <c r="J1477" s="450"/>
    </row>
    <row r="1478" spans="2:10" x14ac:dyDescent="0.2">
      <c r="B1478" s="447"/>
      <c r="C1478" s="448" t="s">
        <v>335</v>
      </c>
      <c r="D1478" s="448"/>
      <c r="E1478" s="448"/>
      <c r="F1478" s="448"/>
      <c r="G1478" s="449"/>
      <c r="H1478" s="448"/>
      <c r="I1478" s="448"/>
      <c r="J1478" s="450"/>
    </row>
    <row r="1479" spans="2:10" x14ac:dyDescent="0.2">
      <c r="B1479" s="447"/>
      <c r="C1479" s="448"/>
      <c r="D1479" s="448" t="s">
        <v>800</v>
      </c>
      <c r="E1479" s="448"/>
      <c r="F1479" s="448"/>
      <c r="G1479" s="449"/>
      <c r="H1479" s="448"/>
      <c r="I1479" s="448"/>
      <c r="J1479" s="450"/>
    </row>
    <row r="1480" spans="2:10" x14ac:dyDescent="0.2">
      <c r="B1480" s="447"/>
      <c r="C1480" s="448"/>
      <c r="D1480" s="448" t="s">
        <v>469</v>
      </c>
      <c r="E1480" s="448"/>
      <c r="F1480" s="448"/>
      <c r="G1480" s="449"/>
      <c r="H1480" s="448"/>
      <c r="I1480" s="448"/>
      <c r="J1480" s="450"/>
    </row>
    <row r="1481" spans="2:10" x14ac:dyDescent="0.2">
      <c r="B1481" s="447"/>
      <c r="C1481" s="448"/>
      <c r="D1481" s="448" t="s">
        <v>470</v>
      </c>
      <c r="E1481" s="448"/>
      <c r="F1481" s="448"/>
      <c r="G1481" s="449"/>
      <c r="H1481" s="448"/>
      <c r="I1481" s="448"/>
      <c r="J1481" s="450"/>
    </row>
    <row r="1482" spans="2:10" x14ac:dyDescent="0.2">
      <c r="B1482" s="447"/>
      <c r="C1482" s="448"/>
      <c r="D1482" s="448"/>
      <c r="E1482" s="448"/>
      <c r="F1482" s="448"/>
      <c r="G1482" s="449"/>
      <c r="H1482" s="448"/>
      <c r="I1482" s="448"/>
      <c r="J1482" s="450"/>
    </row>
    <row r="1483" spans="2:10" x14ac:dyDescent="0.2">
      <c r="B1483" s="447"/>
      <c r="C1483" s="448"/>
      <c r="D1483" s="448"/>
      <c r="E1483" s="448"/>
      <c r="F1483" s="448"/>
      <c r="G1483" s="449"/>
      <c r="H1483" s="448"/>
      <c r="I1483" s="448"/>
      <c r="J1483" s="450"/>
    </row>
    <row r="1484" spans="2:10" x14ac:dyDescent="0.2">
      <c r="B1484" s="447"/>
      <c r="C1484" s="448"/>
      <c r="D1484" s="448"/>
      <c r="E1484" s="448"/>
      <c r="F1484" s="448"/>
      <c r="G1484" s="449"/>
      <c r="H1484" s="448"/>
      <c r="I1484" s="448"/>
      <c r="J1484" s="450"/>
    </row>
    <row r="1485" spans="2:10" x14ac:dyDescent="0.2">
      <c r="B1485" s="447"/>
      <c r="C1485" s="448"/>
      <c r="D1485" s="448"/>
      <c r="E1485" s="448"/>
      <c r="F1485" s="448"/>
      <c r="G1485" s="449"/>
      <c r="H1485" s="448"/>
      <c r="I1485" s="448"/>
      <c r="J1485" s="450"/>
    </row>
    <row r="1486" spans="2:10" x14ac:dyDescent="0.2">
      <c r="B1486" s="447"/>
      <c r="C1486" s="448"/>
      <c r="D1486" s="448"/>
      <c r="E1486" s="448"/>
      <c r="F1486" s="448"/>
      <c r="G1486" s="449"/>
      <c r="H1486" s="448"/>
      <c r="I1486" s="448"/>
      <c r="J1486" s="450"/>
    </row>
    <row r="1487" spans="2:10" x14ac:dyDescent="0.2">
      <c r="B1487" s="447"/>
      <c r="C1487" s="448"/>
      <c r="D1487" s="448"/>
      <c r="E1487" s="448"/>
      <c r="F1487" s="448"/>
      <c r="G1487" s="449"/>
      <c r="H1487" s="448"/>
      <c r="I1487" s="448"/>
      <c r="J1487" s="450"/>
    </row>
    <row r="1488" spans="2:10" x14ac:dyDescent="0.2">
      <c r="B1488" s="447"/>
      <c r="C1488" s="448"/>
      <c r="D1488" s="448"/>
      <c r="E1488" s="448"/>
      <c r="F1488" s="448"/>
      <c r="G1488" s="449"/>
      <c r="H1488" s="448"/>
      <c r="I1488" s="448"/>
      <c r="J1488" s="450"/>
    </row>
    <row r="1489" spans="2:10" x14ac:dyDescent="0.2">
      <c r="B1489" s="447"/>
      <c r="C1489" s="448"/>
      <c r="D1489" s="448"/>
      <c r="E1489" s="448"/>
      <c r="F1489" s="448"/>
      <c r="G1489" s="449"/>
      <c r="H1489" s="448"/>
      <c r="I1489" s="448"/>
      <c r="J1489" s="450"/>
    </row>
    <row r="1490" spans="2:10" x14ac:dyDescent="0.2">
      <c r="B1490" s="447"/>
      <c r="C1490" s="448"/>
      <c r="D1490" s="448"/>
      <c r="E1490" s="448"/>
      <c r="F1490" s="448"/>
      <c r="G1490" s="449"/>
      <c r="H1490" s="448"/>
      <c r="I1490" s="448"/>
      <c r="J1490" s="450"/>
    </row>
    <row r="1491" spans="2:10" x14ac:dyDescent="0.2">
      <c r="B1491" s="447"/>
      <c r="C1491" s="448"/>
      <c r="D1491" s="448"/>
      <c r="E1491" s="448"/>
      <c r="F1491" s="448"/>
      <c r="G1491" s="449"/>
      <c r="H1491" s="448"/>
      <c r="I1491" s="448"/>
      <c r="J1491" s="450"/>
    </row>
    <row r="1492" spans="2:10" x14ac:dyDescent="0.2">
      <c r="B1492" s="447"/>
      <c r="C1492" s="448"/>
      <c r="D1492" s="448"/>
      <c r="E1492" s="448"/>
      <c r="F1492" s="448"/>
      <c r="G1492" s="449"/>
      <c r="H1492" s="448"/>
      <c r="I1492" s="448"/>
      <c r="J1492" s="450"/>
    </row>
    <row r="1493" spans="2:10" x14ac:dyDescent="0.2">
      <c r="B1493" s="447"/>
      <c r="C1493" s="448"/>
      <c r="D1493" s="448"/>
      <c r="E1493" s="448"/>
      <c r="F1493" s="448"/>
      <c r="G1493" s="449"/>
      <c r="H1493" s="448"/>
      <c r="I1493" s="448"/>
      <c r="J1493" s="450"/>
    </row>
    <row r="1494" spans="2:10" x14ac:dyDescent="0.2">
      <c r="B1494" s="447"/>
      <c r="C1494" s="448"/>
      <c r="D1494" s="448"/>
      <c r="E1494" s="448"/>
      <c r="F1494" s="448"/>
      <c r="G1494" s="449"/>
      <c r="H1494" s="448"/>
      <c r="I1494" s="448"/>
      <c r="J1494" s="450"/>
    </row>
    <row r="1495" spans="2:10" x14ac:dyDescent="0.2">
      <c r="B1495" s="447"/>
      <c r="C1495" s="448"/>
      <c r="D1495" s="448"/>
      <c r="E1495" s="448"/>
      <c r="F1495" s="448"/>
      <c r="G1495" s="449"/>
      <c r="H1495" s="448"/>
      <c r="I1495" s="448"/>
      <c r="J1495" s="450"/>
    </row>
    <row r="1496" spans="2:10" x14ac:dyDescent="0.2">
      <c r="B1496" s="447"/>
      <c r="C1496" s="448"/>
      <c r="D1496" s="448"/>
      <c r="E1496" s="448"/>
      <c r="F1496" s="448"/>
      <c r="G1496" s="449"/>
      <c r="H1496" s="448"/>
      <c r="I1496" s="448"/>
      <c r="J1496" s="450"/>
    </row>
    <row r="1497" spans="2:10" x14ac:dyDescent="0.2">
      <c r="B1497" s="447"/>
      <c r="C1497" s="448" t="s">
        <v>339</v>
      </c>
      <c r="D1497" s="448"/>
      <c r="E1497" s="448"/>
      <c r="F1497" s="455" t="s">
        <v>340</v>
      </c>
      <c r="G1497" s="449"/>
      <c r="H1497" s="448"/>
      <c r="I1497" s="448"/>
      <c r="J1497" s="450"/>
    </row>
    <row r="1498" spans="2:10" x14ac:dyDescent="0.2">
      <c r="B1498" s="447"/>
      <c r="C1498" s="448"/>
      <c r="D1498" s="448" t="s">
        <v>341</v>
      </c>
      <c r="E1498" s="448"/>
      <c r="F1498" s="456">
        <v>1000000</v>
      </c>
      <c r="G1498" s="449"/>
      <c r="H1498" s="448"/>
      <c r="I1498" s="448"/>
      <c r="J1498" s="450"/>
    </row>
    <row r="1499" spans="2:10" x14ac:dyDescent="0.2">
      <c r="B1499" s="447"/>
      <c r="C1499" s="448"/>
      <c r="D1499" s="448" t="s">
        <v>342</v>
      </c>
      <c r="E1499" s="448"/>
      <c r="F1499" s="462">
        <v>0.61302954300011836</v>
      </c>
      <c r="G1499" s="449"/>
      <c r="H1499" s="448"/>
      <c r="I1499" s="448"/>
      <c r="J1499" s="450"/>
    </row>
    <row r="1500" spans="2:10" x14ac:dyDescent="0.2">
      <c r="B1500" s="447"/>
      <c r="C1500" s="448"/>
      <c r="D1500" s="448" t="s">
        <v>343</v>
      </c>
      <c r="E1500" s="448"/>
      <c r="F1500" s="462">
        <v>0.63812132670486788</v>
      </c>
      <c r="G1500" s="449"/>
      <c r="H1500" s="448"/>
      <c r="I1500" s="448"/>
      <c r="J1500" s="450"/>
    </row>
    <row r="1501" spans="2:10" x14ac:dyDescent="0.2">
      <c r="B1501" s="447"/>
      <c r="C1501" s="448"/>
      <c r="D1501" s="448" t="s">
        <v>344</v>
      </c>
      <c r="E1501" s="448"/>
      <c r="F1501" s="462">
        <v>0.63654930837629631</v>
      </c>
      <c r="G1501" s="449"/>
      <c r="H1501" s="448"/>
      <c r="I1501" s="448"/>
      <c r="J1501" s="450"/>
    </row>
    <row r="1502" spans="2:10" x14ac:dyDescent="0.2">
      <c r="B1502" s="447"/>
      <c r="C1502" s="448"/>
      <c r="D1502" s="448" t="s">
        <v>345</v>
      </c>
      <c r="E1502" s="448"/>
      <c r="F1502" s="463" t="s">
        <v>393</v>
      </c>
      <c r="G1502" s="449"/>
      <c r="H1502" s="448"/>
      <c r="I1502" s="448"/>
      <c r="J1502" s="450"/>
    </row>
    <row r="1503" spans="2:10" x14ac:dyDescent="0.2">
      <c r="B1503" s="447"/>
      <c r="C1503" s="448"/>
      <c r="D1503" s="448" t="s">
        <v>346</v>
      </c>
      <c r="E1503" s="448"/>
      <c r="F1503" s="462">
        <v>4.3861195780265753E-2</v>
      </c>
      <c r="G1503" s="449"/>
      <c r="H1503" s="448"/>
      <c r="I1503" s="448"/>
      <c r="J1503" s="450"/>
    </row>
    <row r="1504" spans="2:10" x14ac:dyDescent="0.2">
      <c r="B1504" s="447"/>
      <c r="C1504" s="448"/>
      <c r="D1504" s="448" t="s">
        <v>347</v>
      </c>
      <c r="E1504" s="448"/>
      <c r="F1504" s="462">
        <v>1.9238044952748024E-3</v>
      </c>
      <c r="G1504" s="449"/>
      <c r="H1504" s="448"/>
      <c r="I1504" s="448"/>
      <c r="J1504" s="450"/>
    </row>
    <row r="1505" spans="2:10" x14ac:dyDescent="0.2">
      <c r="B1505" s="447"/>
      <c r="C1505" s="448"/>
      <c r="D1505" s="448" t="s">
        <v>348</v>
      </c>
      <c r="E1505" s="448"/>
      <c r="F1505" s="459">
        <v>0.22395428984359864</v>
      </c>
      <c r="G1505" s="449"/>
      <c r="H1505" s="448"/>
      <c r="I1505" s="448"/>
      <c r="J1505" s="450"/>
    </row>
    <row r="1506" spans="2:10" x14ac:dyDescent="0.2">
      <c r="B1506" s="447"/>
      <c r="C1506" s="448"/>
      <c r="D1506" s="448" t="s">
        <v>349</v>
      </c>
      <c r="E1506" s="448"/>
      <c r="F1506" s="460">
        <v>2.7909201647282456</v>
      </c>
      <c r="G1506" s="449"/>
      <c r="H1506" s="448"/>
      <c r="I1506" s="448"/>
      <c r="J1506" s="450"/>
    </row>
    <row r="1507" spans="2:10" x14ac:dyDescent="0.2">
      <c r="B1507" s="447"/>
      <c r="C1507" s="448"/>
      <c r="D1507" s="448" t="s">
        <v>350</v>
      </c>
      <c r="E1507" s="448"/>
      <c r="F1507" s="459">
        <v>6.873488464451781E-2</v>
      </c>
      <c r="G1507" s="449"/>
      <c r="H1507" s="448"/>
      <c r="I1507" s="448"/>
      <c r="J1507" s="450"/>
    </row>
    <row r="1508" spans="2:10" x14ac:dyDescent="0.2">
      <c r="B1508" s="447"/>
      <c r="C1508" s="448"/>
      <c r="D1508" s="448" t="s">
        <v>351</v>
      </c>
      <c r="E1508" s="448"/>
      <c r="F1508" s="462">
        <v>0.4902600311332127</v>
      </c>
      <c r="G1508" s="449"/>
      <c r="H1508" s="448"/>
      <c r="I1508" s="448"/>
      <c r="J1508" s="450"/>
    </row>
    <row r="1509" spans="2:10" x14ac:dyDescent="0.2">
      <c r="B1509" s="447"/>
      <c r="C1509" s="448"/>
      <c r="D1509" s="448" t="s">
        <v>352</v>
      </c>
      <c r="E1509" s="448"/>
      <c r="F1509" s="462">
        <v>0.87039277479813137</v>
      </c>
      <c r="G1509" s="449"/>
      <c r="H1509" s="448"/>
      <c r="I1509" s="448"/>
      <c r="J1509" s="450"/>
    </row>
    <row r="1510" spans="2:10" x14ac:dyDescent="0.2">
      <c r="B1510" s="447"/>
      <c r="C1510" s="448"/>
      <c r="D1510" s="448" t="s">
        <v>353</v>
      </c>
      <c r="E1510" s="448"/>
      <c r="F1510" s="462">
        <v>0.38013274366491867</v>
      </c>
      <c r="G1510" s="449"/>
      <c r="H1510" s="448"/>
      <c r="I1510" s="448"/>
      <c r="J1510" s="450"/>
    </row>
    <row r="1511" spans="2:10" x14ac:dyDescent="0.2">
      <c r="B1511" s="447"/>
      <c r="C1511" s="448"/>
      <c r="D1511" s="448" t="s">
        <v>354</v>
      </c>
      <c r="E1511" s="448"/>
      <c r="F1511" s="462">
        <v>4.3861195780265757E-5</v>
      </c>
      <c r="G1511" s="449"/>
      <c r="H1511" s="448"/>
      <c r="I1511" s="448"/>
      <c r="J1511" s="450"/>
    </row>
    <row r="1512" spans="2:10" x14ac:dyDescent="0.2">
      <c r="B1512" s="447"/>
      <c r="C1512" s="448"/>
      <c r="D1512" s="448"/>
      <c r="E1512" s="448"/>
      <c r="F1512" s="448"/>
      <c r="G1512" s="449"/>
      <c r="H1512" s="448"/>
      <c r="I1512" s="448"/>
      <c r="J1512" s="450"/>
    </row>
    <row r="1513" spans="2:10" x14ac:dyDescent="0.2">
      <c r="B1513" s="451" t="s">
        <v>499</v>
      </c>
      <c r="C1513" s="452"/>
      <c r="D1513" s="452"/>
      <c r="E1513" s="452"/>
      <c r="F1513" s="452"/>
      <c r="G1513" s="453"/>
      <c r="H1513" s="452"/>
      <c r="I1513" s="452"/>
      <c r="J1513" s="454"/>
    </row>
    <row r="1514" spans="2:10" x14ac:dyDescent="0.2">
      <c r="B1514" s="447"/>
      <c r="C1514" s="448"/>
      <c r="D1514" s="452" t="s">
        <v>40</v>
      </c>
      <c r="E1514" s="448"/>
      <c r="F1514" s="448"/>
      <c r="G1514" s="449"/>
      <c r="H1514" s="448"/>
      <c r="I1514" s="448"/>
      <c r="J1514" s="450"/>
    </row>
    <row r="1515" spans="2:10" x14ac:dyDescent="0.2">
      <c r="B1515" s="447"/>
      <c r="C1515" s="448" t="s">
        <v>356</v>
      </c>
      <c r="D1515" s="448"/>
      <c r="E1515" s="448"/>
      <c r="F1515" s="455" t="s">
        <v>340</v>
      </c>
      <c r="G1515" s="449"/>
      <c r="H1515" s="448"/>
      <c r="I1515" s="448"/>
      <c r="J1515" s="450"/>
    </row>
    <row r="1516" spans="2:10" x14ac:dyDescent="0.2">
      <c r="B1516" s="447"/>
      <c r="C1516" s="448"/>
      <c r="D1516" s="448" t="s">
        <v>357</v>
      </c>
      <c r="E1516" s="448"/>
      <c r="F1516" s="462">
        <v>0.49026003113321298</v>
      </c>
      <c r="G1516" s="449"/>
      <c r="H1516" s="448"/>
      <c r="I1516" s="448"/>
      <c r="J1516" s="450"/>
    </row>
    <row r="1517" spans="2:10" x14ac:dyDescent="0.2">
      <c r="B1517" s="447"/>
      <c r="C1517" s="448"/>
      <c r="D1517" s="448" t="s">
        <v>358</v>
      </c>
      <c r="E1517" s="448"/>
      <c r="F1517" s="462">
        <v>0.58206201432000104</v>
      </c>
      <c r="G1517" s="449"/>
      <c r="H1517" s="448"/>
      <c r="I1517" s="448"/>
      <c r="J1517" s="450"/>
    </row>
    <row r="1518" spans="2:10" x14ac:dyDescent="0.2">
      <c r="B1518" s="447"/>
      <c r="C1518" s="448"/>
      <c r="D1518" s="448" t="s">
        <v>359</v>
      </c>
      <c r="E1518" s="448"/>
      <c r="F1518" s="462">
        <v>0.59922843463114595</v>
      </c>
      <c r="G1518" s="449"/>
      <c r="H1518" s="448"/>
      <c r="I1518" s="448"/>
      <c r="J1518" s="450"/>
    </row>
    <row r="1519" spans="2:10" x14ac:dyDescent="0.2">
      <c r="B1519" s="447"/>
      <c r="C1519" s="448"/>
      <c r="D1519" s="448" t="s">
        <v>360</v>
      </c>
      <c r="E1519" s="448"/>
      <c r="F1519" s="462">
        <v>0.61277413597743902</v>
      </c>
      <c r="G1519" s="449"/>
      <c r="H1519" s="448"/>
      <c r="I1519" s="448"/>
      <c r="J1519" s="450"/>
    </row>
    <row r="1520" spans="2:10" x14ac:dyDescent="0.2">
      <c r="B1520" s="447"/>
      <c r="C1520" s="448"/>
      <c r="D1520" s="448" t="s">
        <v>361</v>
      </c>
      <c r="E1520" s="448"/>
      <c r="F1520" s="462">
        <v>0.62489530353284795</v>
      </c>
      <c r="G1520" s="449"/>
      <c r="H1520" s="448"/>
      <c r="I1520" s="448"/>
      <c r="J1520" s="450"/>
    </row>
    <row r="1521" spans="2:10" x14ac:dyDescent="0.2">
      <c r="B1521" s="447"/>
      <c r="C1521" s="448"/>
      <c r="D1521" s="448" t="s">
        <v>362</v>
      </c>
      <c r="E1521" s="448"/>
      <c r="F1521" s="462">
        <v>0.63654930398423304</v>
      </c>
      <c r="G1521" s="449"/>
      <c r="H1521" s="448"/>
      <c r="I1521" s="448"/>
      <c r="J1521" s="450"/>
    </row>
    <row r="1522" spans="2:10" x14ac:dyDescent="0.2">
      <c r="B1522" s="447"/>
      <c r="C1522" s="448"/>
      <c r="D1522" s="448" t="s">
        <v>363</v>
      </c>
      <c r="E1522" s="448"/>
      <c r="F1522" s="462">
        <v>0.64830546057023797</v>
      </c>
      <c r="G1522" s="449"/>
      <c r="H1522" s="448"/>
      <c r="I1522" s="448"/>
      <c r="J1522" s="450"/>
    </row>
    <row r="1523" spans="2:10" x14ac:dyDescent="0.2">
      <c r="B1523" s="447"/>
      <c r="C1523" s="448"/>
      <c r="D1523" s="448" t="s">
        <v>364</v>
      </c>
      <c r="E1523" s="448"/>
      <c r="F1523" s="462">
        <v>0.66087331317610598</v>
      </c>
      <c r="G1523" s="449"/>
      <c r="H1523" s="448"/>
      <c r="I1523" s="448"/>
      <c r="J1523" s="450"/>
    </row>
    <row r="1524" spans="2:10" x14ac:dyDescent="0.2">
      <c r="B1524" s="447"/>
      <c r="C1524" s="448"/>
      <c r="D1524" s="448" t="s">
        <v>365</v>
      </c>
      <c r="E1524" s="448"/>
      <c r="F1524" s="462">
        <v>0.67568730790098996</v>
      </c>
      <c r="G1524" s="449"/>
      <c r="H1524" s="448"/>
      <c r="I1524" s="448"/>
      <c r="J1524" s="450"/>
    </row>
    <row r="1525" spans="2:10" x14ac:dyDescent="0.2">
      <c r="B1525" s="447"/>
      <c r="C1525" s="448"/>
      <c r="D1525" s="448" t="s">
        <v>366</v>
      </c>
      <c r="E1525" s="448"/>
      <c r="F1525" s="462">
        <v>0.69613760952327797</v>
      </c>
      <c r="G1525" s="449"/>
      <c r="H1525" s="448"/>
      <c r="I1525" s="448"/>
      <c r="J1525" s="450"/>
    </row>
    <row r="1526" spans="2:10" x14ac:dyDescent="0.2">
      <c r="B1526" s="447"/>
      <c r="C1526" s="448"/>
      <c r="D1526" s="448" t="s">
        <v>367</v>
      </c>
      <c r="E1526" s="448"/>
      <c r="F1526" s="462">
        <v>0.87039277479813104</v>
      </c>
      <c r="G1526" s="449"/>
      <c r="H1526" s="448"/>
      <c r="I1526" s="448"/>
      <c r="J1526" s="450"/>
    </row>
    <row r="1527" spans="2:10" x14ac:dyDescent="0.2">
      <c r="B1527" s="447"/>
      <c r="C1527" s="448"/>
      <c r="D1527" s="448"/>
      <c r="E1527" s="448"/>
      <c r="F1527" s="448"/>
      <c r="G1527" s="449"/>
      <c r="H1527" s="448"/>
      <c r="I1527" s="448"/>
      <c r="J1527" s="450"/>
    </row>
    <row r="1528" spans="2:10" x14ac:dyDescent="0.2">
      <c r="B1528" s="451" t="s">
        <v>500</v>
      </c>
      <c r="C1528" s="452"/>
      <c r="D1528" s="452"/>
      <c r="E1528" s="452"/>
      <c r="F1528" s="452"/>
      <c r="G1528" s="453"/>
      <c r="H1528" s="452"/>
      <c r="I1528" s="452"/>
      <c r="J1528" s="454"/>
    </row>
    <row r="1529" spans="2:10" x14ac:dyDescent="0.2">
      <c r="B1529" s="447"/>
      <c r="C1529" s="448"/>
      <c r="D1529" s="452" t="s">
        <v>838</v>
      </c>
      <c r="E1529" s="448"/>
      <c r="F1529" s="448"/>
      <c r="G1529" s="449"/>
      <c r="H1529" s="448"/>
      <c r="I1529" s="448"/>
      <c r="J1529" s="450"/>
    </row>
    <row r="1530" spans="2:10" x14ac:dyDescent="0.2">
      <c r="B1530" s="447"/>
      <c r="C1530" s="448" t="s">
        <v>335</v>
      </c>
      <c r="D1530" s="448"/>
      <c r="E1530" s="448"/>
      <c r="F1530" s="448"/>
      <c r="G1530" s="449"/>
      <c r="H1530" s="448"/>
      <c r="I1530" s="448"/>
      <c r="J1530" s="450"/>
    </row>
    <row r="1531" spans="2:10" x14ac:dyDescent="0.2">
      <c r="B1531" s="447"/>
      <c r="C1531" s="448"/>
      <c r="D1531" s="448" t="s">
        <v>799</v>
      </c>
      <c r="E1531" s="448"/>
      <c r="F1531" s="448"/>
      <c r="G1531" s="449"/>
      <c r="H1531" s="448"/>
      <c r="I1531" s="448"/>
      <c r="J1531" s="450"/>
    </row>
    <row r="1532" spans="2:10" x14ac:dyDescent="0.2">
      <c r="B1532" s="447"/>
      <c r="C1532" s="448"/>
      <c r="D1532" s="448" t="s">
        <v>495</v>
      </c>
      <c r="E1532" s="448"/>
      <c r="F1532" s="448"/>
      <c r="G1532" s="449"/>
      <c r="H1532" s="448"/>
      <c r="I1532" s="448"/>
      <c r="J1532" s="450"/>
    </row>
    <row r="1533" spans="2:10" x14ac:dyDescent="0.2">
      <c r="B1533" s="447"/>
      <c r="C1533" s="448"/>
      <c r="D1533" s="448" t="s">
        <v>470</v>
      </c>
      <c r="E1533" s="448"/>
      <c r="F1533" s="448"/>
      <c r="G1533" s="449"/>
      <c r="H1533" s="448"/>
      <c r="I1533" s="448"/>
      <c r="J1533" s="450"/>
    </row>
    <row r="1534" spans="2:10" x14ac:dyDescent="0.2">
      <c r="B1534" s="447"/>
      <c r="C1534" s="448"/>
      <c r="D1534" s="448"/>
      <c r="E1534" s="448"/>
      <c r="F1534" s="448"/>
      <c r="G1534" s="449"/>
      <c r="H1534" s="448"/>
      <c r="I1534" s="448"/>
      <c r="J1534" s="450"/>
    </row>
    <row r="1535" spans="2:10" x14ac:dyDescent="0.2">
      <c r="B1535" s="447"/>
      <c r="C1535" s="448"/>
      <c r="D1535" s="448"/>
      <c r="E1535" s="448"/>
      <c r="F1535" s="448"/>
      <c r="G1535" s="449"/>
      <c r="H1535" s="448"/>
      <c r="I1535" s="448"/>
      <c r="J1535" s="450"/>
    </row>
    <row r="1536" spans="2:10" x14ac:dyDescent="0.2">
      <c r="B1536" s="447"/>
      <c r="C1536" s="448"/>
      <c r="D1536" s="448"/>
      <c r="E1536" s="448"/>
      <c r="F1536" s="448"/>
      <c r="G1536" s="449"/>
      <c r="H1536" s="448"/>
      <c r="I1536" s="448"/>
      <c r="J1536" s="450"/>
    </row>
    <row r="1537" spans="2:10" x14ac:dyDescent="0.2">
      <c r="B1537" s="447"/>
      <c r="C1537" s="448"/>
      <c r="D1537" s="448"/>
      <c r="E1537" s="448"/>
      <c r="F1537" s="448"/>
      <c r="G1537" s="449"/>
      <c r="H1537" s="448"/>
      <c r="I1537" s="448"/>
      <c r="J1537" s="450"/>
    </row>
    <row r="1538" spans="2:10" x14ac:dyDescent="0.2">
      <c r="B1538" s="447"/>
      <c r="C1538" s="448"/>
      <c r="D1538" s="448"/>
      <c r="E1538" s="448"/>
      <c r="F1538" s="448"/>
      <c r="G1538" s="449"/>
      <c r="H1538" s="448"/>
      <c r="I1538" s="448"/>
      <c r="J1538" s="450"/>
    </row>
    <row r="1539" spans="2:10" x14ac:dyDescent="0.2">
      <c r="B1539" s="447"/>
      <c r="C1539" s="448"/>
      <c r="D1539" s="448"/>
      <c r="E1539" s="448"/>
      <c r="F1539" s="448"/>
      <c r="G1539" s="449"/>
      <c r="H1539" s="448"/>
      <c r="I1539" s="448"/>
      <c r="J1539" s="450"/>
    </row>
    <row r="1540" spans="2:10" x14ac:dyDescent="0.2">
      <c r="B1540" s="447"/>
      <c r="C1540" s="448"/>
      <c r="D1540" s="448"/>
      <c r="E1540" s="448"/>
      <c r="F1540" s="448"/>
      <c r="G1540" s="449"/>
      <c r="H1540" s="448"/>
      <c r="I1540" s="448"/>
      <c r="J1540" s="450"/>
    </row>
    <row r="1541" spans="2:10" x14ac:dyDescent="0.2">
      <c r="B1541" s="447"/>
      <c r="C1541" s="448"/>
      <c r="D1541" s="448"/>
      <c r="E1541" s="448"/>
      <c r="F1541" s="448"/>
      <c r="G1541" s="449"/>
      <c r="H1541" s="448"/>
      <c r="I1541" s="448"/>
      <c r="J1541" s="450"/>
    </row>
    <row r="1542" spans="2:10" x14ac:dyDescent="0.2">
      <c r="B1542" s="447"/>
      <c r="C1542" s="448"/>
      <c r="D1542" s="448"/>
      <c r="E1542" s="448"/>
      <c r="F1542" s="448"/>
      <c r="G1542" s="449"/>
      <c r="H1542" s="448"/>
      <c r="I1542" s="448"/>
      <c r="J1542" s="450"/>
    </row>
    <row r="1543" spans="2:10" x14ac:dyDescent="0.2">
      <c r="B1543" s="447"/>
      <c r="C1543" s="448"/>
      <c r="D1543" s="448"/>
      <c r="E1543" s="448"/>
      <c r="F1543" s="448"/>
      <c r="G1543" s="449"/>
      <c r="H1543" s="448"/>
      <c r="I1543" s="448"/>
      <c r="J1543" s="450"/>
    </row>
    <row r="1544" spans="2:10" x14ac:dyDescent="0.2">
      <c r="B1544" s="447"/>
      <c r="C1544" s="448"/>
      <c r="D1544" s="448"/>
      <c r="E1544" s="448"/>
      <c r="F1544" s="448"/>
      <c r="G1544" s="449"/>
      <c r="H1544" s="448"/>
      <c r="I1544" s="448"/>
      <c r="J1544" s="450"/>
    </row>
    <row r="1545" spans="2:10" x14ac:dyDescent="0.2">
      <c r="B1545" s="447"/>
      <c r="C1545" s="448"/>
      <c r="D1545" s="448"/>
      <c r="E1545" s="448"/>
      <c r="F1545" s="448"/>
      <c r="G1545" s="449"/>
      <c r="H1545" s="448"/>
      <c r="I1545" s="448"/>
      <c r="J1545" s="450"/>
    </row>
    <row r="1546" spans="2:10" x14ac:dyDescent="0.2">
      <c r="B1546" s="447"/>
      <c r="C1546" s="448"/>
      <c r="D1546" s="448"/>
      <c r="E1546" s="448"/>
      <c r="F1546" s="448"/>
      <c r="G1546" s="449"/>
      <c r="H1546" s="448"/>
      <c r="I1546" s="448"/>
      <c r="J1546" s="450"/>
    </row>
    <row r="1547" spans="2:10" x14ac:dyDescent="0.2">
      <c r="B1547" s="447"/>
      <c r="C1547" s="448"/>
      <c r="D1547" s="448"/>
      <c r="E1547" s="448"/>
      <c r="F1547" s="448"/>
      <c r="G1547" s="449"/>
      <c r="H1547" s="448"/>
      <c r="I1547" s="448"/>
      <c r="J1547" s="450"/>
    </row>
    <row r="1548" spans="2:10" x14ac:dyDescent="0.2">
      <c r="B1548" s="447"/>
      <c r="C1548" s="448"/>
      <c r="D1548" s="448"/>
      <c r="E1548" s="448"/>
      <c r="F1548" s="448"/>
      <c r="G1548" s="449"/>
      <c r="H1548" s="448"/>
      <c r="I1548" s="448"/>
      <c r="J1548" s="450"/>
    </row>
    <row r="1549" spans="2:10" x14ac:dyDescent="0.2">
      <c r="B1549" s="447"/>
      <c r="C1549" s="448"/>
      <c r="D1549" s="448"/>
      <c r="E1549" s="448"/>
      <c r="F1549" s="448"/>
      <c r="G1549" s="449"/>
      <c r="H1549" s="448"/>
      <c r="I1549" s="448"/>
      <c r="J1549" s="450"/>
    </row>
    <row r="1550" spans="2:10" x14ac:dyDescent="0.2">
      <c r="B1550" s="447"/>
      <c r="C1550" s="448" t="s">
        <v>339</v>
      </c>
      <c r="D1550" s="448"/>
      <c r="E1550" s="448"/>
      <c r="F1550" s="455" t="s">
        <v>340</v>
      </c>
      <c r="G1550" s="449"/>
      <c r="H1550" s="448"/>
      <c r="I1550" s="448"/>
      <c r="J1550" s="450"/>
    </row>
    <row r="1551" spans="2:10" x14ac:dyDescent="0.2">
      <c r="B1551" s="447"/>
      <c r="C1551" s="448"/>
      <c r="D1551" s="448" t="s">
        <v>341</v>
      </c>
      <c r="E1551" s="448"/>
      <c r="F1551" s="456">
        <v>1000000</v>
      </c>
      <c r="G1551" s="449"/>
      <c r="H1551" s="448"/>
      <c r="I1551" s="448"/>
      <c r="J1551" s="450"/>
    </row>
    <row r="1552" spans="2:10" x14ac:dyDescent="0.2">
      <c r="B1552" s="447"/>
      <c r="C1552" s="448"/>
      <c r="D1552" s="448" t="s">
        <v>342</v>
      </c>
      <c r="E1552" s="448"/>
      <c r="F1552" s="462">
        <v>0.4169133092541667</v>
      </c>
      <c r="G1552" s="449"/>
      <c r="H1552" s="448"/>
      <c r="I1552" s="448"/>
      <c r="J1552" s="450"/>
    </row>
    <row r="1553" spans="2:10" x14ac:dyDescent="0.2">
      <c r="B1553" s="447"/>
      <c r="C1553" s="448"/>
      <c r="D1553" s="448" t="s">
        <v>343</v>
      </c>
      <c r="E1553" s="448"/>
      <c r="F1553" s="462">
        <v>0.44214023886038684</v>
      </c>
      <c r="G1553" s="449"/>
      <c r="H1553" s="448"/>
      <c r="I1553" s="448"/>
      <c r="J1553" s="450"/>
    </row>
    <row r="1554" spans="2:10" x14ac:dyDescent="0.2">
      <c r="B1554" s="447"/>
      <c r="C1554" s="448"/>
      <c r="D1554" s="448" t="s">
        <v>344</v>
      </c>
      <c r="E1554" s="448"/>
      <c r="F1554" s="462">
        <v>0.4398741949220687</v>
      </c>
      <c r="G1554" s="449"/>
      <c r="H1554" s="448"/>
      <c r="I1554" s="448"/>
      <c r="J1554" s="450"/>
    </row>
    <row r="1555" spans="2:10" x14ac:dyDescent="0.2">
      <c r="B1555" s="447"/>
      <c r="C1555" s="448"/>
      <c r="D1555" s="448" t="s">
        <v>345</v>
      </c>
      <c r="E1555" s="448"/>
      <c r="F1555" s="463" t="s">
        <v>393</v>
      </c>
      <c r="G1555" s="449"/>
      <c r="H1555" s="448"/>
      <c r="I1555" s="448"/>
      <c r="J1555" s="450"/>
    </row>
    <row r="1556" spans="2:10" x14ac:dyDescent="0.2">
      <c r="B1556" s="447"/>
      <c r="C1556" s="448"/>
      <c r="D1556" s="448" t="s">
        <v>346</v>
      </c>
      <c r="E1556" s="448"/>
      <c r="F1556" s="462">
        <v>4.0183863904478749E-2</v>
      </c>
      <c r="G1556" s="449"/>
      <c r="H1556" s="448"/>
      <c r="I1556" s="448"/>
      <c r="J1556" s="450"/>
    </row>
    <row r="1557" spans="2:10" x14ac:dyDescent="0.2">
      <c r="B1557" s="447"/>
      <c r="C1557" s="448"/>
      <c r="D1557" s="448" t="s">
        <v>347</v>
      </c>
      <c r="E1557" s="448"/>
      <c r="F1557" s="462">
        <v>1.6147429182936702E-3</v>
      </c>
      <c r="G1557" s="449"/>
      <c r="H1557" s="448"/>
      <c r="I1557" s="448"/>
      <c r="J1557" s="450"/>
    </row>
    <row r="1558" spans="2:10" x14ac:dyDescent="0.2">
      <c r="B1558" s="447"/>
      <c r="C1558" s="448"/>
      <c r="D1558" s="448" t="s">
        <v>348</v>
      </c>
      <c r="E1558" s="448"/>
      <c r="F1558" s="459">
        <v>0.34133787778248009</v>
      </c>
      <c r="G1558" s="449"/>
      <c r="H1558" s="448"/>
      <c r="I1558" s="448"/>
      <c r="J1558" s="450"/>
    </row>
    <row r="1559" spans="2:10" x14ac:dyDescent="0.2">
      <c r="B1559" s="447"/>
      <c r="C1559" s="448"/>
      <c r="D1559" s="448" t="s">
        <v>349</v>
      </c>
      <c r="E1559" s="448"/>
      <c r="F1559" s="460">
        <v>2.7914982334813971</v>
      </c>
      <c r="G1559" s="449"/>
      <c r="H1559" s="448"/>
      <c r="I1559" s="448"/>
      <c r="J1559" s="450"/>
    </row>
    <row r="1560" spans="2:10" x14ac:dyDescent="0.2">
      <c r="B1560" s="447"/>
      <c r="C1560" s="448"/>
      <c r="D1560" s="448" t="s">
        <v>350</v>
      </c>
      <c r="E1560" s="448"/>
      <c r="F1560" s="459">
        <v>9.088488305894156E-2</v>
      </c>
      <c r="G1560" s="449"/>
      <c r="H1560" s="448"/>
      <c r="I1560" s="448"/>
      <c r="J1560" s="450"/>
    </row>
    <row r="1561" spans="2:10" x14ac:dyDescent="0.2">
      <c r="B1561" s="447"/>
      <c r="C1561" s="448"/>
      <c r="D1561" s="448" t="s">
        <v>351</v>
      </c>
      <c r="E1561" s="448"/>
      <c r="F1561" s="462">
        <v>0.30875024522284183</v>
      </c>
      <c r="G1561" s="449"/>
      <c r="H1561" s="448"/>
      <c r="I1561" s="448"/>
      <c r="J1561" s="450"/>
    </row>
    <row r="1562" spans="2:10" x14ac:dyDescent="0.2">
      <c r="B1562" s="447"/>
      <c r="C1562" s="448"/>
      <c r="D1562" s="448" t="s">
        <v>352</v>
      </c>
      <c r="E1562" s="448"/>
      <c r="F1562" s="462">
        <v>0.637577377370381</v>
      </c>
      <c r="G1562" s="449"/>
      <c r="H1562" s="448"/>
      <c r="I1562" s="448"/>
      <c r="J1562" s="450"/>
    </row>
    <row r="1563" spans="2:10" x14ac:dyDescent="0.2">
      <c r="B1563" s="447"/>
      <c r="C1563" s="448"/>
      <c r="D1563" s="448" t="s">
        <v>353</v>
      </c>
      <c r="E1563" s="448"/>
      <c r="F1563" s="462">
        <v>0.32882713214753917</v>
      </c>
      <c r="G1563" s="449"/>
      <c r="H1563" s="448"/>
      <c r="I1563" s="448"/>
      <c r="J1563" s="450"/>
    </row>
    <row r="1564" spans="2:10" x14ac:dyDescent="0.2">
      <c r="B1564" s="447"/>
      <c r="C1564" s="448"/>
      <c r="D1564" s="448" t="s">
        <v>354</v>
      </c>
      <c r="E1564" s="448"/>
      <c r="F1564" s="462">
        <v>4.0183863904478748E-5</v>
      </c>
      <c r="G1564" s="449"/>
      <c r="H1564" s="448"/>
      <c r="I1564" s="448"/>
      <c r="J1564" s="450"/>
    </row>
    <row r="1565" spans="2:10" x14ac:dyDescent="0.2">
      <c r="B1565" s="447"/>
      <c r="C1565" s="448"/>
      <c r="D1565" s="448"/>
      <c r="E1565" s="448"/>
      <c r="F1565" s="448"/>
      <c r="G1565" s="449"/>
      <c r="H1565" s="448"/>
      <c r="I1565" s="448"/>
      <c r="J1565" s="450"/>
    </row>
    <row r="1566" spans="2:10" x14ac:dyDescent="0.2">
      <c r="B1566" s="451" t="s">
        <v>502</v>
      </c>
      <c r="C1566" s="452"/>
      <c r="D1566" s="452"/>
      <c r="E1566" s="452"/>
      <c r="F1566" s="452"/>
      <c r="G1566" s="453"/>
      <c r="H1566" s="452"/>
      <c r="I1566" s="452"/>
      <c r="J1566" s="454"/>
    </row>
    <row r="1567" spans="2:10" x14ac:dyDescent="0.2">
      <c r="B1567" s="447"/>
      <c r="C1567" s="448"/>
      <c r="D1567" s="452" t="s">
        <v>838</v>
      </c>
      <c r="E1567" s="448"/>
      <c r="F1567" s="448"/>
      <c r="G1567" s="449"/>
      <c r="H1567" s="448"/>
      <c r="I1567" s="448"/>
      <c r="J1567" s="450"/>
    </row>
    <row r="1568" spans="2:10" x14ac:dyDescent="0.2">
      <c r="B1568" s="447"/>
      <c r="C1568" s="448" t="s">
        <v>356</v>
      </c>
      <c r="D1568" s="448"/>
      <c r="E1568" s="448"/>
      <c r="F1568" s="455" t="s">
        <v>340</v>
      </c>
      <c r="G1568" s="449"/>
      <c r="H1568" s="448"/>
      <c r="I1568" s="448"/>
      <c r="J1568" s="450"/>
    </row>
    <row r="1569" spans="2:10" x14ac:dyDescent="0.2">
      <c r="B1569" s="447"/>
      <c r="C1569" s="448"/>
      <c r="D1569" s="448" t="s">
        <v>357</v>
      </c>
      <c r="E1569" s="448"/>
      <c r="F1569" s="462">
        <v>0.308750245222842</v>
      </c>
      <c r="G1569" s="449"/>
      <c r="H1569" s="448"/>
      <c r="I1569" s="448"/>
      <c r="J1569" s="450"/>
    </row>
    <row r="1570" spans="2:10" x14ac:dyDescent="0.2">
      <c r="B1570" s="447"/>
      <c r="C1570" s="448"/>
      <c r="D1570" s="448" t="s">
        <v>358</v>
      </c>
      <c r="E1570" s="448"/>
      <c r="F1570" s="462">
        <v>0.391628506249737</v>
      </c>
      <c r="G1570" s="449"/>
      <c r="H1570" s="448"/>
      <c r="I1570" s="448"/>
      <c r="J1570" s="450"/>
    </row>
    <row r="1571" spans="2:10" x14ac:dyDescent="0.2">
      <c r="B1571" s="447"/>
      <c r="C1571" s="448"/>
      <c r="D1571" s="448" t="s">
        <v>359</v>
      </c>
      <c r="E1571" s="448"/>
      <c r="F1571" s="462">
        <v>0.40548057209539701</v>
      </c>
      <c r="G1571" s="449"/>
      <c r="H1571" s="448"/>
      <c r="I1571" s="448"/>
      <c r="J1571" s="450"/>
    </row>
    <row r="1572" spans="2:10" x14ac:dyDescent="0.2">
      <c r="B1572" s="447"/>
      <c r="C1572" s="448"/>
      <c r="D1572" s="448" t="s">
        <v>360</v>
      </c>
      <c r="E1572" s="448"/>
      <c r="F1572" s="462">
        <v>0.41742810261177599</v>
      </c>
      <c r="G1572" s="449"/>
      <c r="H1572" s="448"/>
      <c r="I1572" s="448"/>
      <c r="J1572" s="450"/>
    </row>
    <row r="1573" spans="2:10" x14ac:dyDescent="0.2">
      <c r="B1573" s="447"/>
      <c r="C1573" s="448"/>
      <c r="D1573" s="448" t="s">
        <v>361</v>
      </c>
      <c r="E1573" s="448"/>
      <c r="F1573" s="462">
        <v>0.428851823989156</v>
      </c>
      <c r="G1573" s="449"/>
      <c r="H1573" s="448"/>
      <c r="I1573" s="448"/>
      <c r="J1573" s="450"/>
    </row>
    <row r="1574" spans="2:10" x14ac:dyDescent="0.2">
      <c r="B1574" s="447"/>
      <c r="C1574" s="448"/>
      <c r="D1574" s="448" t="s">
        <v>362</v>
      </c>
      <c r="E1574" s="448"/>
      <c r="F1574" s="462">
        <v>0.43987414872832098</v>
      </c>
      <c r="G1574" s="449"/>
      <c r="H1574" s="448"/>
      <c r="I1574" s="448"/>
      <c r="J1574" s="450"/>
    </row>
    <row r="1575" spans="2:10" x14ac:dyDescent="0.2">
      <c r="B1575" s="447"/>
      <c r="C1575" s="448"/>
      <c r="D1575" s="448" t="s">
        <v>363</v>
      </c>
      <c r="E1575" s="448"/>
      <c r="F1575" s="462">
        <v>0.45095874685992898</v>
      </c>
      <c r="G1575" s="449"/>
      <c r="H1575" s="448"/>
      <c r="I1575" s="448"/>
      <c r="J1575" s="450"/>
    </row>
    <row r="1576" spans="2:10" x14ac:dyDescent="0.2">
      <c r="B1576" s="447"/>
      <c r="C1576" s="448"/>
      <c r="D1576" s="448" t="s">
        <v>364</v>
      </c>
      <c r="E1576" s="448"/>
      <c r="F1576" s="462">
        <v>0.46278872202954102</v>
      </c>
      <c r="G1576" s="449"/>
      <c r="H1576" s="448"/>
      <c r="I1576" s="448"/>
      <c r="J1576" s="450"/>
    </row>
    <row r="1577" spans="2:10" x14ac:dyDescent="0.2">
      <c r="B1577" s="447"/>
      <c r="C1577" s="448"/>
      <c r="D1577" s="448" t="s">
        <v>365</v>
      </c>
      <c r="E1577" s="448"/>
      <c r="F1577" s="462">
        <v>0.47665874331381303</v>
      </c>
      <c r="G1577" s="449"/>
      <c r="H1577" s="448"/>
      <c r="I1577" s="448"/>
      <c r="J1577" s="450"/>
    </row>
    <row r="1578" spans="2:10" x14ac:dyDescent="0.2">
      <c r="B1578" s="447"/>
      <c r="C1578" s="448"/>
      <c r="D1578" s="448" t="s">
        <v>366</v>
      </c>
      <c r="E1578" s="448"/>
      <c r="F1578" s="462">
        <v>0.49596812553868003</v>
      </c>
      <c r="G1578" s="449"/>
      <c r="H1578" s="448"/>
      <c r="I1578" s="448"/>
      <c r="J1578" s="450"/>
    </row>
    <row r="1579" spans="2:10" x14ac:dyDescent="0.2">
      <c r="B1579" s="447"/>
      <c r="C1579" s="448"/>
      <c r="D1579" s="448" t="s">
        <v>367</v>
      </c>
      <c r="E1579" s="448"/>
      <c r="F1579" s="462">
        <v>0.637577377370381</v>
      </c>
      <c r="G1579" s="449"/>
      <c r="H1579" s="448"/>
      <c r="I1579" s="448"/>
      <c r="J1579" s="450"/>
    </row>
    <row r="1580" spans="2:10" x14ac:dyDescent="0.2">
      <c r="B1580" s="447"/>
      <c r="C1580" s="448"/>
      <c r="D1580" s="448"/>
      <c r="E1580" s="448"/>
      <c r="F1580" s="448"/>
      <c r="G1580" s="449"/>
      <c r="H1580" s="448"/>
      <c r="I1580" s="448"/>
      <c r="J1580" s="450"/>
    </row>
    <row r="1581" spans="2:10" x14ac:dyDescent="0.2">
      <c r="B1581" s="451" t="s">
        <v>798</v>
      </c>
      <c r="C1581" s="452"/>
      <c r="D1581" s="452"/>
      <c r="E1581" s="452"/>
      <c r="F1581" s="452"/>
      <c r="G1581" s="453"/>
      <c r="H1581" s="452"/>
      <c r="I1581" s="452"/>
      <c r="J1581" s="454"/>
    </row>
    <row r="1582" spans="2:10" x14ac:dyDescent="0.2">
      <c r="B1582" s="447"/>
      <c r="C1582" s="448"/>
      <c r="D1582" s="448"/>
      <c r="E1582" s="448"/>
      <c r="F1582" s="448"/>
      <c r="G1582" s="449"/>
      <c r="H1582" s="448"/>
      <c r="I1582" s="448"/>
      <c r="J1582" s="450"/>
    </row>
    <row r="1583" spans="2:10" x14ac:dyDescent="0.2">
      <c r="B1583" s="447"/>
      <c r="C1583" s="448" t="s">
        <v>335</v>
      </c>
      <c r="D1583" s="448"/>
      <c r="E1583" s="448"/>
      <c r="F1583" s="448"/>
      <c r="G1583" s="449"/>
      <c r="H1583" s="448"/>
      <c r="I1583" s="448"/>
      <c r="J1583" s="450"/>
    </row>
    <row r="1584" spans="2:10" x14ac:dyDescent="0.2">
      <c r="B1584" s="447"/>
      <c r="C1584" s="448"/>
      <c r="D1584" s="448" t="s">
        <v>797</v>
      </c>
      <c r="E1584" s="448"/>
      <c r="F1584" s="448"/>
      <c r="G1584" s="449"/>
      <c r="H1584" s="448"/>
      <c r="I1584" s="448"/>
      <c r="J1584" s="450"/>
    </row>
    <row r="1585" spans="2:10" x14ac:dyDescent="0.2">
      <c r="B1585" s="447"/>
      <c r="C1585" s="448"/>
      <c r="D1585" s="448" t="s">
        <v>475</v>
      </c>
      <c r="E1585" s="448"/>
      <c r="F1585" s="448"/>
      <c r="G1585" s="449"/>
      <c r="H1585" s="448"/>
      <c r="I1585" s="448"/>
      <c r="J1585" s="450"/>
    </row>
    <row r="1586" spans="2:10" x14ac:dyDescent="0.2">
      <c r="B1586" s="447"/>
      <c r="C1586" s="448"/>
      <c r="D1586" s="448" t="s">
        <v>470</v>
      </c>
      <c r="E1586" s="448"/>
      <c r="F1586" s="448"/>
      <c r="G1586" s="449"/>
      <c r="H1586" s="448"/>
      <c r="I1586" s="448"/>
      <c r="J1586" s="450"/>
    </row>
    <row r="1587" spans="2:10" x14ac:dyDescent="0.2">
      <c r="B1587" s="447"/>
      <c r="C1587" s="448"/>
      <c r="D1587" s="448"/>
      <c r="E1587" s="448"/>
      <c r="F1587" s="448"/>
      <c r="G1587" s="449"/>
      <c r="H1587" s="448"/>
      <c r="I1587" s="448"/>
      <c r="J1587" s="450"/>
    </row>
    <row r="1588" spans="2:10" x14ac:dyDescent="0.2">
      <c r="B1588" s="447"/>
      <c r="C1588" s="448"/>
      <c r="D1588" s="448"/>
      <c r="E1588" s="448"/>
      <c r="F1588" s="448"/>
      <c r="G1588" s="449"/>
      <c r="H1588" s="448"/>
      <c r="I1588" s="448"/>
      <c r="J1588" s="450"/>
    </row>
    <row r="1589" spans="2:10" x14ac:dyDescent="0.2">
      <c r="B1589" s="447"/>
      <c r="C1589" s="448"/>
      <c r="D1589" s="448"/>
      <c r="E1589" s="448"/>
      <c r="F1589" s="448"/>
      <c r="G1589" s="449"/>
      <c r="H1589" s="448"/>
      <c r="I1589" s="448"/>
      <c r="J1589" s="450"/>
    </row>
    <row r="1590" spans="2:10" x14ac:dyDescent="0.2">
      <c r="B1590" s="447"/>
      <c r="C1590" s="448"/>
      <c r="D1590" s="448"/>
      <c r="E1590" s="448"/>
      <c r="F1590" s="448"/>
      <c r="G1590" s="449"/>
      <c r="H1590" s="448"/>
      <c r="I1590" s="448"/>
      <c r="J1590" s="450"/>
    </row>
    <row r="1591" spans="2:10" x14ac:dyDescent="0.2">
      <c r="B1591" s="447"/>
      <c r="C1591" s="448"/>
      <c r="D1591" s="448"/>
      <c r="E1591" s="448"/>
      <c r="F1591" s="448"/>
      <c r="G1591" s="449"/>
      <c r="H1591" s="448"/>
      <c r="I1591" s="448"/>
      <c r="J1591" s="450"/>
    </row>
    <row r="1592" spans="2:10" x14ac:dyDescent="0.2">
      <c r="B1592" s="447"/>
      <c r="C1592" s="448"/>
      <c r="D1592" s="448"/>
      <c r="E1592" s="448"/>
      <c r="F1592" s="448"/>
      <c r="G1592" s="449"/>
      <c r="H1592" s="448"/>
      <c r="I1592" s="448"/>
      <c r="J1592" s="450"/>
    </row>
    <row r="1593" spans="2:10" x14ac:dyDescent="0.2">
      <c r="B1593" s="447"/>
      <c r="C1593" s="448"/>
      <c r="D1593" s="448"/>
      <c r="E1593" s="448"/>
      <c r="F1593" s="448"/>
      <c r="G1593" s="449"/>
      <c r="H1593" s="448"/>
      <c r="I1593" s="448"/>
      <c r="J1593" s="450"/>
    </row>
    <row r="1594" spans="2:10" x14ac:dyDescent="0.2">
      <c r="B1594" s="447"/>
      <c r="C1594" s="448"/>
      <c r="D1594" s="448"/>
      <c r="E1594" s="448"/>
      <c r="F1594" s="448"/>
      <c r="G1594" s="449"/>
      <c r="H1594" s="448"/>
      <c r="I1594" s="448"/>
      <c r="J1594" s="450"/>
    </row>
    <row r="1595" spans="2:10" x14ac:dyDescent="0.2">
      <c r="B1595" s="447"/>
      <c r="C1595" s="448"/>
      <c r="D1595" s="448"/>
      <c r="E1595" s="448"/>
      <c r="F1595" s="448"/>
      <c r="G1595" s="449"/>
      <c r="H1595" s="448"/>
      <c r="I1595" s="448"/>
      <c r="J1595" s="450"/>
    </row>
    <row r="1596" spans="2:10" x14ac:dyDescent="0.2">
      <c r="B1596" s="447"/>
      <c r="C1596" s="448"/>
      <c r="D1596" s="448"/>
      <c r="E1596" s="448"/>
      <c r="F1596" s="448"/>
      <c r="G1596" s="449"/>
      <c r="H1596" s="448"/>
      <c r="I1596" s="448"/>
      <c r="J1596" s="450"/>
    </row>
    <row r="1597" spans="2:10" x14ac:dyDescent="0.2">
      <c r="B1597" s="447"/>
      <c r="C1597" s="448"/>
      <c r="D1597" s="448"/>
      <c r="E1597" s="448"/>
      <c r="F1597" s="448"/>
      <c r="G1597" s="449"/>
      <c r="H1597" s="448"/>
      <c r="I1597" s="448"/>
      <c r="J1597" s="450"/>
    </row>
    <row r="1598" spans="2:10" x14ac:dyDescent="0.2">
      <c r="B1598" s="447"/>
      <c r="C1598" s="448"/>
      <c r="D1598" s="448"/>
      <c r="E1598" s="448"/>
      <c r="F1598" s="448"/>
      <c r="G1598" s="449"/>
      <c r="H1598" s="448"/>
      <c r="I1598" s="448"/>
      <c r="J1598" s="450"/>
    </row>
    <row r="1599" spans="2:10" x14ac:dyDescent="0.2">
      <c r="B1599" s="447"/>
      <c r="C1599" s="448"/>
      <c r="D1599" s="448"/>
      <c r="E1599" s="448"/>
      <c r="F1599" s="448"/>
      <c r="G1599" s="449"/>
      <c r="H1599" s="448"/>
      <c r="I1599" s="448"/>
      <c r="J1599" s="450"/>
    </row>
    <row r="1600" spans="2:10" x14ac:dyDescent="0.2">
      <c r="B1600" s="447"/>
      <c r="C1600" s="448"/>
      <c r="D1600" s="448"/>
      <c r="E1600" s="448"/>
      <c r="F1600" s="448"/>
      <c r="G1600" s="449"/>
      <c r="H1600" s="448"/>
      <c r="I1600" s="448"/>
      <c r="J1600" s="450"/>
    </row>
    <row r="1601" spans="2:10" x14ac:dyDescent="0.2">
      <c r="B1601" s="447"/>
      <c r="C1601" s="448"/>
      <c r="D1601" s="448"/>
      <c r="E1601" s="448"/>
      <c r="F1601" s="448"/>
      <c r="G1601" s="449"/>
      <c r="H1601" s="448"/>
      <c r="I1601" s="448"/>
      <c r="J1601" s="450"/>
    </row>
    <row r="1602" spans="2:10" x14ac:dyDescent="0.2">
      <c r="B1602" s="447"/>
      <c r="C1602" s="448" t="s">
        <v>339</v>
      </c>
      <c r="D1602" s="448"/>
      <c r="E1602" s="448"/>
      <c r="F1602" s="455" t="s">
        <v>340</v>
      </c>
      <c r="G1602" s="449"/>
      <c r="H1602" s="448"/>
      <c r="I1602" s="448"/>
      <c r="J1602" s="450"/>
    </row>
    <row r="1603" spans="2:10" x14ac:dyDescent="0.2">
      <c r="B1603" s="447"/>
      <c r="C1603" s="448"/>
      <c r="D1603" s="448" t="s">
        <v>341</v>
      </c>
      <c r="E1603" s="448"/>
      <c r="F1603" s="456">
        <v>1000000</v>
      </c>
      <c r="G1603" s="449"/>
      <c r="H1603" s="448"/>
      <c r="I1603" s="448"/>
      <c r="J1603" s="450"/>
    </row>
    <row r="1604" spans="2:10" x14ac:dyDescent="0.2">
      <c r="B1604" s="447"/>
      <c r="C1604" s="448"/>
      <c r="D1604" s="448" t="s">
        <v>342</v>
      </c>
      <c r="E1604" s="448"/>
      <c r="F1604" s="462">
        <v>0.51178483319305557</v>
      </c>
      <c r="G1604" s="449"/>
      <c r="H1604" s="448"/>
      <c r="I1604" s="448"/>
      <c r="J1604" s="450"/>
    </row>
    <row r="1605" spans="2:10" x14ac:dyDescent="0.2">
      <c r="B1605" s="447"/>
      <c r="C1605" s="448"/>
      <c r="D1605" s="448" t="s">
        <v>343</v>
      </c>
      <c r="E1605" s="448"/>
      <c r="F1605" s="462">
        <v>0.53701452075321343</v>
      </c>
      <c r="G1605" s="449"/>
      <c r="H1605" s="448"/>
      <c r="I1605" s="448"/>
      <c r="J1605" s="450"/>
    </row>
    <row r="1606" spans="2:10" x14ac:dyDescent="0.2">
      <c r="B1606" s="447"/>
      <c r="C1606" s="448"/>
      <c r="D1606" s="448" t="s">
        <v>344</v>
      </c>
      <c r="E1606" s="448"/>
      <c r="F1606" s="462">
        <v>0.53478742049869465</v>
      </c>
      <c r="G1606" s="449"/>
      <c r="H1606" s="448"/>
      <c r="I1606" s="448"/>
      <c r="J1606" s="450"/>
    </row>
    <row r="1607" spans="2:10" x14ac:dyDescent="0.2">
      <c r="B1607" s="447"/>
      <c r="C1607" s="448"/>
      <c r="D1607" s="448" t="s">
        <v>345</v>
      </c>
      <c r="E1607" s="448"/>
      <c r="F1607" s="463" t="s">
        <v>393</v>
      </c>
      <c r="G1607" s="449"/>
      <c r="H1607" s="448"/>
      <c r="I1607" s="448"/>
      <c r="J1607" s="450"/>
    </row>
    <row r="1608" spans="2:10" x14ac:dyDescent="0.2">
      <c r="B1608" s="447"/>
      <c r="C1608" s="448"/>
      <c r="D1608" s="448" t="s">
        <v>346</v>
      </c>
      <c r="E1608" s="448"/>
      <c r="F1608" s="462">
        <v>4.0294219026083433E-2</v>
      </c>
      <c r="G1608" s="449"/>
      <c r="H1608" s="448"/>
      <c r="I1608" s="448"/>
      <c r="J1608" s="450"/>
    </row>
    <row r="1609" spans="2:10" x14ac:dyDescent="0.2">
      <c r="B1609" s="447"/>
      <c r="C1609" s="448"/>
      <c r="D1609" s="448" t="s">
        <v>347</v>
      </c>
      <c r="E1609" s="448"/>
      <c r="F1609" s="462">
        <v>1.6236240869219843E-3</v>
      </c>
      <c r="G1609" s="449"/>
      <c r="H1609" s="448"/>
      <c r="I1609" s="448"/>
      <c r="J1609" s="450"/>
    </row>
    <row r="1610" spans="2:10" x14ac:dyDescent="0.2">
      <c r="B1610" s="447"/>
      <c r="C1610" s="448"/>
      <c r="D1610" s="448" t="s">
        <v>348</v>
      </c>
      <c r="E1610" s="448"/>
      <c r="F1610" s="459">
        <v>0.33318618102553321</v>
      </c>
      <c r="G1610" s="449"/>
      <c r="H1610" s="448"/>
      <c r="I1610" s="448"/>
      <c r="J1610" s="450"/>
    </row>
    <row r="1611" spans="2:10" x14ac:dyDescent="0.2">
      <c r="B1611" s="447"/>
      <c r="C1611" s="448"/>
      <c r="D1611" s="448" t="s">
        <v>349</v>
      </c>
      <c r="E1611" s="448"/>
      <c r="F1611" s="460">
        <v>2.7978049352023469</v>
      </c>
      <c r="G1611" s="449"/>
      <c r="H1611" s="448"/>
      <c r="I1611" s="448"/>
      <c r="J1611" s="450"/>
    </row>
    <row r="1612" spans="2:10" x14ac:dyDescent="0.2">
      <c r="B1612" s="447"/>
      <c r="C1612" s="448"/>
      <c r="D1612" s="448" t="s">
        <v>350</v>
      </c>
      <c r="E1612" s="448"/>
      <c r="F1612" s="459">
        <v>7.5033760669203128E-2</v>
      </c>
      <c r="G1612" s="449"/>
      <c r="H1612" s="448"/>
      <c r="I1612" s="448"/>
      <c r="J1612" s="450"/>
    </row>
    <row r="1613" spans="2:10" x14ac:dyDescent="0.2">
      <c r="B1613" s="447"/>
      <c r="C1613" s="448"/>
      <c r="D1613" s="448" t="s">
        <v>351</v>
      </c>
      <c r="E1613" s="448"/>
      <c r="F1613" s="462">
        <v>0.40887260937341119</v>
      </c>
      <c r="G1613" s="449"/>
      <c r="H1613" s="448"/>
      <c r="I1613" s="448"/>
      <c r="J1613" s="450"/>
    </row>
    <row r="1614" spans="2:10" x14ac:dyDescent="0.2">
      <c r="B1614" s="447"/>
      <c r="C1614" s="448"/>
      <c r="D1614" s="448" t="s">
        <v>352</v>
      </c>
      <c r="E1614" s="448"/>
      <c r="F1614" s="462">
        <v>0.75517755220855487</v>
      </c>
      <c r="G1614" s="449"/>
      <c r="H1614" s="448"/>
      <c r="I1614" s="448"/>
      <c r="J1614" s="450"/>
    </row>
    <row r="1615" spans="2:10" x14ac:dyDescent="0.2">
      <c r="B1615" s="447"/>
      <c r="C1615" s="448"/>
      <c r="D1615" s="448" t="s">
        <v>353</v>
      </c>
      <c r="E1615" s="448"/>
      <c r="F1615" s="462">
        <v>0.34630494283514368</v>
      </c>
      <c r="G1615" s="449"/>
      <c r="H1615" s="448"/>
      <c r="I1615" s="448"/>
      <c r="J1615" s="450"/>
    </row>
    <row r="1616" spans="2:10" x14ac:dyDescent="0.2">
      <c r="B1616" s="447"/>
      <c r="C1616" s="448"/>
      <c r="D1616" s="448" t="s">
        <v>354</v>
      </c>
      <c r="E1616" s="448"/>
      <c r="F1616" s="462">
        <v>4.0294219026083434E-5</v>
      </c>
      <c r="G1616" s="449"/>
      <c r="H1616" s="448"/>
      <c r="I1616" s="448"/>
      <c r="J1616" s="450"/>
    </row>
    <row r="1617" spans="2:10" x14ac:dyDescent="0.2">
      <c r="B1617" s="447"/>
      <c r="C1617" s="448"/>
      <c r="D1617" s="448"/>
      <c r="E1617" s="448"/>
      <c r="F1617" s="448"/>
      <c r="G1617" s="449"/>
      <c r="H1617" s="448"/>
      <c r="I1617" s="448"/>
      <c r="J1617" s="450"/>
    </row>
    <row r="1618" spans="2:10" x14ac:dyDescent="0.2">
      <c r="B1618" s="451" t="s">
        <v>796</v>
      </c>
      <c r="C1618" s="452"/>
      <c r="D1618" s="452"/>
      <c r="E1618" s="452"/>
      <c r="F1618" s="452"/>
      <c r="G1618" s="453"/>
      <c r="H1618" s="452"/>
      <c r="I1618" s="452"/>
      <c r="J1618" s="454"/>
    </row>
    <row r="1619" spans="2:10" x14ac:dyDescent="0.2">
      <c r="B1619" s="447"/>
      <c r="C1619" s="448"/>
      <c r="D1619" s="448"/>
      <c r="E1619" s="448"/>
      <c r="F1619" s="448"/>
      <c r="G1619" s="449"/>
      <c r="H1619" s="448"/>
      <c r="I1619" s="448"/>
      <c r="J1619" s="450"/>
    </row>
    <row r="1620" spans="2:10" x14ac:dyDescent="0.2">
      <c r="B1620" s="447"/>
      <c r="C1620" s="448" t="s">
        <v>356</v>
      </c>
      <c r="D1620" s="448"/>
      <c r="E1620" s="448"/>
      <c r="F1620" s="455" t="s">
        <v>340</v>
      </c>
      <c r="G1620" s="449"/>
      <c r="H1620" s="448"/>
      <c r="I1620" s="448"/>
      <c r="J1620" s="450"/>
    </row>
    <row r="1621" spans="2:10" x14ac:dyDescent="0.2">
      <c r="B1621" s="447"/>
      <c r="C1621" s="448"/>
      <c r="D1621" s="448" t="s">
        <v>357</v>
      </c>
      <c r="E1621" s="448"/>
      <c r="F1621" s="462">
        <v>0.40887260937341102</v>
      </c>
      <c r="G1621" s="449"/>
      <c r="H1621" s="448"/>
      <c r="I1621" s="448"/>
      <c r="J1621" s="450"/>
    </row>
    <row r="1622" spans="2:10" x14ac:dyDescent="0.2">
      <c r="B1622" s="447"/>
      <c r="C1622" s="448"/>
      <c r="D1622" s="448" t="s">
        <v>358</v>
      </c>
      <c r="E1622" s="448"/>
      <c r="F1622" s="462">
        <v>0.48628940609716098</v>
      </c>
      <c r="G1622" s="449"/>
      <c r="H1622" s="448"/>
      <c r="I1622" s="448"/>
      <c r="J1622" s="450"/>
    </row>
    <row r="1623" spans="2:10" x14ac:dyDescent="0.2">
      <c r="B1623" s="447"/>
      <c r="C1623" s="448"/>
      <c r="D1623" s="448" t="s">
        <v>359</v>
      </c>
      <c r="E1623" s="448"/>
      <c r="F1623" s="462">
        <v>0.50037302064853295</v>
      </c>
      <c r="G1623" s="449"/>
      <c r="H1623" s="448"/>
      <c r="I1623" s="448"/>
      <c r="J1623" s="450"/>
    </row>
    <row r="1624" spans="2:10" x14ac:dyDescent="0.2">
      <c r="B1624" s="447"/>
      <c r="C1624" s="448"/>
      <c r="D1624" s="448" t="s">
        <v>360</v>
      </c>
      <c r="E1624" s="448"/>
      <c r="F1624" s="462">
        <v>0.51243318849289299</v>
      </c>
      <c r="G1624" s="449"/>
      <c r="H1624" s="448"/>
      <c r="I1624" s="448"/>
      <c r="J1624" s="450"/>
    </row>
    <row r="1625" spans="2:10" x14ac:dyDescent="0.2">
      <c r="B1625" s="447"/>
      <c r="C1625" s="448"/>
      <c r="D1625" s="448" t="s">
        <v>361</v>
      </c>
      <c r="E1625" s="448"/>
      <c r="F1625" s="462">
        <v>0.52378514823538302</v>
      </c>
      <c r="G1625" s="449"/>
      <c r="H1625" s="448"/>
      <c r="I1625" s="448"/>
      <c r="J1625" s="450"/>
    </row>
    <row r="1626" spans="2:10" x14ac:dyDescent="0.2">
      <c r="B1626" s="447"/>
      <c r="C1626" s="448"/>
      <c r="D1626" s="448" t="s">
        <v>362</v>
      </c>
      <c r="E1626" s="448"/>
      <c r="F1626" s="462">
        <v>0.53478740272880698</v>
      </c>
      <c r="G1626" s="449"/>
      <c r="H1626" s="448"/>
      <c r="I1626" s="448"/>
      <c r="J1626" s="450"/>
    </row>
    <row r="1627" spans="2:10" x14ac:dyDescent="0.2">
      <c r="B1627" s="447"/>
      <c r="C1627" s="448"/>
      <c r="D1627" s="448" t="s">
        <v>363</v>
      </c>
      <c r="E1627" s="448"/>
      <c r="F1627" s="462">
        <v>0.54582734776952502</v>
      </c>
      <c r="G1627" s="449"/>
      <c r="H1627" s="448"/>
      <c r="I1627" s="448"/>
      <c r="J1627" s="450"/>
    </row>
    <row r="1628" spans="2:10" x14ac:dyDescent="0.2">
      <c r="B1628" s="447"/>
      <c r="C1628" s="448"/>
      <c r="D1628" s="448" t="s">
        <v>364</v>
      </c>
      <c r="E1628" s="448"/>
      <c r="F1628" s="462">
        <v>0.55770018940702204</v>
      </c>
      <c r="G1628" s="449"/>
      <c r="H1628" s="448"/>
      <c r="I1628" s="448"/>
      <c r="J1628" s="450"/>
    </row>
    <row r="1629" spans="2:10" x14ac:dyDescent="0.2">
      <c r="B1629" s="447"/>
      <c r="C1629" s="448"/>
      <c r="D1629" s="448" t="s">
        <v>365</v>
      </c>
      <c r="E1629" s="448"/>
      <c r="F1629" s="462">
        <v>0.57164960423651101</v>
      </c>
      <c r="G1629" s="449"/>
      <c r="H1629" s="448"/>
      <c r="I1629" s="448"/>
      <c r="J1629" s="450"/>
    </row>
    <row r="1630" spans="2:10" x14ac:dyDescent="0.2">
      <c r="B1630" s="447"/>
      <c r="C1630" s="448"/>
      <c r="D1630" s="448" t="s">
        <v>366</v>
      </c>
      <c r="E1630" s="448"/>
      <c r="F1630" s="462">
        <v>0.590968776382641</v>
      </c>
      <c r="G1630" s="449"/>
      <c r="H1630" s="448"/>
      <c r="I1630" s="448"/>
      <c r="J1630" s="450"/>
    </row>
    <row r="1631" spans="2:10" x14ac:dyDescent="0.2">
      <c r="B1631" s="447"/>
      <c r="C1631" s="448"/>
      <c r="D1631" s="448" t="s">
        <v>367</v>
      </c>
      <c r="E1631" s="448"/>
      <c r="F1631" s="462">
        <v>0.75517755220855498</v>
      </c>
      <c r="G1631" s="449"/>
      <c r="H1631" s="448"/>
      <c r="I1631" s="448"/>
      <c r="J1631" s="450"/>
    </row>
    <row r="1632" spans="2:10" x14ac:dyDescent="0.2">
      <c r="B1632" s="447"/>
      <c r="C1632" s="448"/>
      <c r="D1632" s="448"/>
      <c r="E1632" s="448"/>
      <c r="F1632" s="448"/>
      <c r="G1632" s="449"/>
      <c r="H1632" s="448"/>
      <c r="I1632" s="448"/>
      <c r="J1632" s="450"/>
    </row>
    <row r="1633" spans="2:10" x14ac:dyDescent="0.2">
      <c r="B1633" s="451" t="s">
        <v>508</v>
      </c>
      <c r="C1633" s="452"/>
      <c r="D1633" s="452"/>
      <c r="E1633" s="452"/>
      <c r="F1633" s="452"/>
      <c r="G1633" s="453"/>
      <c r="H1633" s="452"/>
      <c r="I1633" s="452"/>
      <c r="J1633" s="454"/>
    </row>
    <row r="1634" spans="2:10" x14ac:dyDescent="0.2">
      <c r="B1634" s="447"/>
      <c r="C1634" s="448"/>
      <c r="D1634" s="448"/>
      <c r="E1634" s="448"/>
      <c r="F1634" s="448"/>
      <c r="G1634" s="449"/>
      <c r="H1634" s="448"/>
      <c r="I1634" s="448"/>
      <c r="J1634" s="450"/>
    </row>
    <row r="1635" spans="2:10" x14ac:dyDescent="0.2">
      <c r="B1635" s="447"/>
      <c r="C1635" s="448" t="s">
        <v>335</v>
      </c>
      <c r="D1635" s="448"/>
      <c r="E1635" s="448"/>
      <c r="F1635" s="448"/>
      <c r="G1635" s="449"/>
      <c r="H1635" s="448"/>
      <c r="I1635" s="448"/>
      <c r="J1635" s="450"/>
    </row>
    <row r="1636" spans="2:10" x14ac:dyDescent="0.2">
      <c r="B1636" s="447"/>
      <c r="C1636" s="448"/>
      <c r="D1636" s="448" t="s">
        <v>782</v>
      </c>
      <c r="E1636" s="448"/>
      <c r="F1636" s="448"/>
      <c r="G1636" s="449"/>
      <c r="H1636" s="448"/>
      <c r="I1636" s="448"/>
      <c r="J1636" s="450"/>
    </row>
    <row r="1637" spans="2:10" x14ac:dyDescent="0.2">
      <c r="B1637" s="447"/>
      <c r="C1637" s="448"/>
      <c r="D1637" s="448" t="s">
        <v>506</v>
      </c>
      <c r="E1637" s="448"/>
      <c r="F1637" s="448"/>
      <c r="G1637" s="449"/>
      <c r="H1637" s="448"/>
      <c r="I1637" s="448"/>
      <c r="J1637" s="450"/>
    </row>
    <row r="1638" spans="2:10" x14ac:dyDescent="0.2">
      <c r="B1638" s="447"/>
      <c r="C1638" s="448"/>
      <c r="D1638" s="448" t="s">
        <v>470</v>
      </c>
      <c r="E1638" s="448"/>
      <c r="F1638" s="448"/>
      <c r="G1638" s="449"/>
      <c r="H1638" s="448"/>
      <c r="I1638" s="448"/>
      <c r="J1638" s="450"/>
    </row>
    <row r="1639" spans="2:10" x14ac:dyDescent="0.2">
      <c r="B1639" s="447"/>
      <c r="C1639" s="448"/>
      <c r="D1639" s="448"/>
      <c r="E1639" s="448"/>
      <c r="F1639" s="448"/>
      <c r="G1639" s="449"/>
      <c r="H1639" s="448"/>
      <c r="I1639" s="448"/>
      <c r="J1639" s="450"/>
    </row>
    <row r="1640" spans="2:10" x14ac:dyDescent="0.2">
      <c r="B1640" s="447"/>
      <c r="C1640" s="448"/>
      <c r="D1640" s="448"/>
      <c r="E1640" s="448"/>
      <c r="F1640" s="448"/>
      <c r="G1640" s="449"/>
      <c r="H1640" s="448"/>
      <c r="I1640" s="448"/>
      <c r="J1640" s="450"/>
    </row>
    <row r="1641" spans="2:10" x14ac:dyDescent="0.2">
      <c r="B1641" s="447"/>
      <c r="C1641" s="448"/>
      <c r="D1641" s="448"/>
      <c r="E1641" s="448"/>
      <c r="F1641" s="448"/>
      <c r="G1641" s="449"/>
      <c r="H1641" s="448"/>
      <c r="I1641" s="448"/>
      <c r="J1641" s="450"/>
    </row>
    <row r="1642" spans="2:10" x14ac:dyDescent="0.2">
      <c r="B1642" s="447"/>
      <c r="C1642" s="448"/>
      <c r="D1642" s="448"/>
      <c r="E1642" s="448"/>
      <c r="F1642" s="448"/>
      <c r="G1642" s="449"/>
      <c r="H1642" s="448"/>
      <c r="I1642" s="448"/>
      <c r="J1642" s="450"/>
    </row>
    <row r="1643" spans="2:10" x14ac:dyDescent="0.2">
      <c r="B1643" s="447"/>
      <c r="C1643" s="448"/>
      <c r="D1643" s="448"/>
      <c r="E1643" s="448"/>
      <c r="F1643" s="448"/>
      <c r="G1643" s="449"/>
      <c r="H1643" s="448"/>
      <c r="I1643" s="448"/>
      <c r="J1643" s="450"/>
    </row>
    <row r="1644" spans="2:10" x14ac:dyDescent="0.2">
      <c r="B1644" s="447"/>
      <c r="C1644" s="448"/>
      <c r="D1644" s="448"/>
      <c r="E1644" s="448"/>
      <c r="F1644" s="448"/>
      <c r="G1644" s="449"/>
      <c r="H1644" s="448"/>
      <c r="I1644" s="448"/>
      <c r="J1644" s="450"/>
    </row>
    <row r="1645" spans="2:10" x14ac:dyDescent="0.2">
      <c r="B1645" s="447"/>
      <c r="C1645" s="448"/>
      <c r="D1645" s="448"/>
      <c r="E1645" s="448"/>
      <c r="F1645" s="448"/>
      <c r="G1645" s="449"/>
      <c r="H1645" s="448"/>
      <c r="I1645" s="448"/>
      <c r="J1645" s="450"/>
    </row>
    <row r="1646" spans="2:10" x14ac:dyDescent="0.2">
      <c r="B1646" s="447"/>
      <c r="C1646" s="448"/>
      <c r="D1646" s="448"/>
      <c r="E1646" s="448"/>
      <c r="F1646" s="448"/>
      <c r="G1646" s="449"/>
      <c r="H1646" s="448"/>
      <c r="I1646" s="448"/>
      <c r="J1646" s="450"/>
    </row>
    <row r="1647" spans="2:10" x14ac:dyDescent="0.2">
      <c r="B1647" s="447"/>
      <c r="C1647" s="448"/>
      <c r="D1647" s="448"/>
      <c r="E1647" s="448"/>
      <c r="F1647" s="448"/>
      <c r="G1647" s="449"/>
      <c r="H1647" s="448"/>
      <c r="I1647" s="448"/>
      <c r="J1647" s="450"/>
    </row>
    <row r="1648" spans="2:10" x14ac:dyDescent="0.2">
      <c r="B1648" s="447"/>
      <c r="C1648" s="448"/>
      <c r="D1648" s="448"/>
      <c r="E1648" s="448"/>
      <c r="F1648" s="448"/>
      <c r="G1648" s="449"/>
      <c r="H1648" s="448"/>
      <c r="I1648" s="448"/>
      <c r="J1648" s="450"/>
    </row>
    <row r="1649" spans="2:10" x14ac:dyDescent="0.2">
      <c r="B1649" s="447"/>
      <c r="C1649" s="448"/>
      <c r="D1649" s="448"/>
      <c r="E1649" s="448"/>
      <c r="F1649" s="448"/>
      <c r="G1649" s="449"/>
      <c r="H1649" s="448"/>
      <c r="I1649" s="448"/>
      <c r="J1649" s="450"/>
    </row>
    <row r="1650" spans="2:10" x14ac:dyDescent="0.2">
      <c r="B1650" s="447"/>
      <c r="C1650" s="448"/>
      <c r="D1650" s="448"/>
      <c r="E1650" s="448"/>
      <c r="F1650" s="448"/>
      <c r="G1650" s="449"/>
      <c r="H1650" s="448"/>
      <c r="I1650" s="448"/>
      <c r="J1650" s="450"/>
    </row>
    <row r="1651" spans="2:10" x14ac:dyDescent="0.2">
      <c r="B1651" s="447"/>
      <c r="C1651" s="448"/>
      <c r="D1651" s="448"/>
      <c r="E1651" s="448"/>
      <c r="F1651" s="448"/>
      <c r="G1651" s="449"/>
      <c r="H1651" s="448"/>
      <c r="I1651" s="448"/>
      <c r="J1651" s="450"/>
    </row>
    <row r="1652" spans="2:10" x14ac:dyDescent="0.2">
      <c r="B1652" s="447"/>
      <c r="C1652" s="448"/>
      <c r="D1652" s="448"/>
      <c r="E1652" s="448"/>
      <c r="F1652" s="448"/>
      <c r="G1652" s="449"/>
      <c r="H1652" s="448"/>
      <c r="I1652" s="448"/>
      <c r="J1652" s="450"/>
    </row>
    <row r="1653" spans="2:10" x14ac:dyDescent="0.2">
      <c r="B1653" s="447"/>
      <c r="C1653" s="448"/>
      <c r="D1653" s="448"/>
      <c r="E1653" s="448"/>
      <c r="F1653" s="448"/>
      <c r="G1653" s="449"/>
      <c r="H1653" s="448"/>
      <c r="I1653" s="448"/>
      <c r="J1653" s="450"/>
    </row>
    <row r="1654" spans="2:10" x14ac:dyDescent="0.2">
      <c r="B1654" s="447"/>
      <c r="C1654" s="448" t="s">
        <v>339</v>
      </c>
      <c r="D1654" s="448"/>
      <c r="E1654" s="448"/>
      <c r="F1654" s="455" t="s">
        <v>340</v>
      </c>
      <c r="G1654" s="449"/>
      <c r="H1654" s="448"/>
      <c r="I1654" s="448"/>
      <c r="J1654" s="450"/>
    </row>
    <row r="1655" spans="2:10" x14ac:dyDescent="0.2">
      <c r="B1655" s="447"/>
      <c r="C1655" s="448"/>
      <c r="D1655" s="448" t="s">
        <v>341</v>
      </c>
      <c r="E1655" s="448"/>
      <c r="F1655" s="456">
        <v>1000000</v>
      </c>
      <c r="G1655" s="449"/>
      <c r="H1655" s="448"/>
      <c r="I1655" s="448"/>
      <c r="J1655" s="450"/>
    </row>
    <row r="1656" spans="2:10" x14ac:dyDescent="0.2">
      <c r="B1656" s="447"/>
      <c r="C1656" s="448"/>
      <c r="D1656" s="448" t="s">
        <v>342</v>
      </c>
      <c r="E1656" s="448"/>
      <c r="F1656" s="462">
        <v>0.30056968617550922</v>
      </c>
      <c r="G1656" s="449"/>
      <c r="H1656" s="448"/>
      <c r="I1656" s="448"/>
      <c r="J1656" s="450"/>
    </row>
    <row r="1657" spans="2:10" x14ac:dyDescent="0.2">
      <c r="B1657" s="447"/>
      <c r="C1657" s="448"/>
      <c r="D1657" s="448" t="s">
        <v>343</v>
      </c>
      <c r="E1657" s="448"/>
      <c r="F1657" s="462">
        <v>0.32576679061036201</v>
      </c>
      <c r="G1657" s="449"/>
      <c r="H1657" s="448"/>
      <c r="I1657" s="448"/>
      <c r="J1657" s="450"/>
    </row>
    <row r="1658" spans="2:10" x14ac:dyDescent="0.2">
      <c r="B1658" s="447"/>
      <c r="C1658" s="448"/>
      <c r="D1658" s="448" t="s">
        <v>344</v>
      </c>
      <c r="E1658" s="448"/>
      <c r="F1658" s="462">
        <v>0.32349290658703622</v>
      </c>
      <c r="G1658" s="449"/>
      <c r="H1658" s="448"/>
      <c r="I1658" s="448"/>
      <c r="J1658" s="450"/>
    </row>
    <row r="1659" spans="2:10" x14ac:dyDescent="0.2">
      <c r="B1659" s="447"/>
      <c r="C1659" s="448"/>
      <c r="D1659" s="448" t="s">
        <v>345</v>
      </c>
      <c r="E1659" s="448"/>
      <c r="F1659" s="463" t="s">
        <v>393</v>
      </c>
      <c r="G1659" s="449"/>
      <c r="H1659" s="448"/>
      <c r="I1659" s="448"/>
      <c r="J1659" s="450"/>
    </row>
    <row r="1660" spans="2:10" x14ac:dyDescent="0.2">
      <c r="B1660" s="447"/>
      <c r="C1660" s="448"/>
      <c r="D1660" s="448" t="s">
        <v>346</v>
      </c>
      <c r="E1660" s="448"/>
      <c r="F1660" s="462">
        <v>4.0857365540262341E-2</v>
      </c>
      <c r="G1660" s="449"/>
      <c r="H1660" s="448"/>
      <c r="I1660" s="448"/>
      <c r="J1660" s="450"/>
    </row>
    <row r="1661" spans="2:10" x14ac:dyDescent="0.2">
      <c r="B1661" s="447"/>
      <c r="C1661" s="448"/>
      <c r="D1661" s="448" t="s">
        <v>347</v>
      </c>
      <c r="E1661" s="448"/>
      <c r="F1661" s="462">
        <v>1.6693243188906168E-3</v>
      </c>
      <c r="G1661" s="449"/>
      <c r="H1661" s="448"/>
      <c r="I1661" s="448"/>
      <c r="J1661" s="450"/>
    </row>
    <row r="1662" spans="2:10" x14ac:dyDescent="0.2">
      <c r="B1662" s="447"/>
      <c r="C1662" s="448"/>
      <c r="D1662" s="448" t="s">
        <v>348</v>
      </c>
      <c r="E1662" s="448"/>
      <c r="F1662" s="459">
        <v>0.32486080912951537</v>
      </c>
      <c r="G1662" s="449"/>
      <c r="H1662" s="448"/>
      <c r="I1662" s="448"/>
      <c r="J1662" s="450"/>
    </row>
    <row r="1663" spans="2:10" x14ac:dyDescent="0.2">
      <c r="B1663" s="447"/>
      <c r="C1663" s="448"/>
      <c r="D1663" s="448" t="s">
        <v>349</v>
      </c>
      <c r="E1663" s="448"/>
      <c r="F1663" s="460">
        <v>2.8002132857893143</v>
      </c>
      <c r="G1663" s="449"/>
      <c r="H1663" s="448"/>
      <c r="I1663" s="448"/>
      <c r="J1663" s="450"/>
    </row>
    <row r="1664" spans="2:10" x14ac:dyDescent="0.2">
      <c r="B1664" s="447"/>
      <c r="C1664" s="448"/>
      <c r="D1664" s="448" t="s">
        <v>350</v>
      </c>
      <c r="E1664" s="448"/>
      <c r="F1664" s="459">
        <v>0.12541906270958839</v>
      </c>
      <c r="G1664" s="449"/>
      <c r="H1664" s="448"/>
      <c r="I1664" s="448"/>
      <c r="J1664" s="450"/>
    </row>
    <row r="1665" spans="2:10" x14ac:dyDescent="0.2">
      <c r="B1665" s="447"/>
      <c r="C1665" s="448"/>
      <c r="D1665" s="448" t="s">
        <v>351</v>
      </c>
      <c r="E1665" s="448"/>
      <c r="F1665" s="462">
        <v>0.18935588657030331</v>
      </c>
      <c r="G1665" s="449"/>
      <c r="H1665" s="448"/>
      <c r="I1665" s="448"/>
      <c r="J1665" s="450"/>
    </row>
    <row r="1666" spans="2:10" x14ac:dyDescent="0.2">
      <c r="B1666" s="447"/>
      <c r="C1666" s="448"/>
      <c r="D1666" s="448" t="s">
        <v>352</v>
      </c>
      <c r="E1666" s="448"/>
      <c r="F1666" s="462">
        <v>0.52620744363684357</v>
      </c>
      <c r="G1666" s="449"/>
      <c r="H1666" s="448"/>
      <c r="I1666" s="448"/>
      <c r="J1666" s="450"/>
    </row>
    <row r="1667" spans="2:10" x14ac:dyDescent="0.2">
      <c r="B1667" s="447"/>
      <c r="C1667" s="448"/>
      <c r="D1667" s="448" t="s">
        <v>353</v>
      </c>
      <c r="E1667" s="448"/>
      <c r="F1667" s="462">
        <v>0.33685155706654024</v>
      </c>
      <c r="G1667" s="449"/>
      <c r="H1667" s="448"/>
      <c r="I1667" s="448"/>
      <c r="J1667" s="450"/>
    </row>
    <row r="1668" spans="2:10" x14ac:dyDescent="0.2">
      <c r="B1668" s="447"/>
      <c r="C1668" s="448"/>
      <c r="D1668" s="448" t="s">
        <v>354</v>
      </c>
      <c r="E1668" s="448"/>
      <c r="F1668" s="462">
        <v>4.0857365540262344E-5</v>
      </c>
      <c r="G1668" s="449"/>
      <c r="H1668" s="448"/>
      <c r="I1668" s="448"/>
      <c r="J1668" s="450"/>
    </row>
    <row r="1669" spans="2:10" x14ac:dyDescent="0.2">
      <c r="B1669" s="447"/>
      <c r="C1669" s="448"/>
      <c r="D1669" s="448"/>
      <c r="E1669" s="448"/>
      <c r="F1669" s="448"/>
      <c r="G1669" s="449"/>
      <c r="H1669" s="448"/>
      <c r="I1669" s="448"/>
      <c r="J1669" s="450"/>
    </row>
    <row r="1670" spans="2:10" x14ac:dyDescent="0.2">
      <c r="B1670" s="451" t="s">
        <v>512</v>
      </c>
      <c r="C1670" s="452"/>
      <c r="D1670" s="452"/>
      <c r="E1670" s="452"/>
      <c r="F1670" s="452"/>
      <c r="G1670" s="453"/>
      <c r="H1670" s="452"/>
      <c r="I1670" s="452"/>
      <c r="J1670" s="454"/>
    </row>
    <row r="1671" spans="2:10" x14ac:dyDescent="0.2">
      <c r="B1671" s="447"/>
      <c r="C1671" s="448"/>
      <c r="D1671" s="448"/>
      <c r="E1671" s="448"/>
      <c r="F1671" s="448"/>
      <c r="G1671" s="449"/>
      <c r="H1671" s="448"/>
      <c r="I1671" s="448"/>
      <c r="J1671" s="450"/>
    </row>
    <row r="1672" spans="2:10" x14ac:dyDescent="0.2">
      <c r="B1672" s="447"/>
      <c r="C1672" s="448" t="s">
        <v>356</v>
      </c>
      <c r="D1672" s="448"/>
      <c r="E1672" s="448"/>
      <c r="F1672" s="455" t="s">
        <v>340</v>
      </c>
      <c r="G1672" s="449"/>
      <c r="H1672" s="448"/>
      <c r="I1672" s="448"/>
      <c r="J1672" s="450"/>
    </row>
    <row r="1673" spans="2:10" x14ac:dyDescent="0.2">
      <c r="B1673" s="447"/>
      <c r="C1673" s="448"/>
      <c r="D1673" s="448" t="s">
        <v>357</v>
      </c>
      <c r="E1673" s="448"/>
      <c r="F1673" s="462">
        <v>0.189355886570303</v>
      </c>
      <c r="G1673" s="449"/>
      <c r="H1673" s="448"/>
      <c r="I1673" s="448"/>
      <c r="J1673" s="450"/>
    </row>
    <row r="1674" spans="2:10" x14ac:dyDescent="0.2">
      <c r="B1674" s="447"/>
      <c r="C1674" s="448"/>
      <c r="D1674" s="448" t="s">
        <v>358</v>
      </c>
      <c r="E1674" s="448"/>
      <c r="F1674" s="462">
        <v>0.27439989126941899</v>
      </c>
      <c r="G1674" s="449"/>
      <c r="H1674" s="448"/>
      <c r="I1674" s="448"/>
      <c r="J1674" s="450"/>
    </row>
    <row r="1675" spans="2:10" x14ac:dyDescent="0.2">
      <c r="B1675" s="447"/>
      <c r="C1675" s="448"/>
      <c r="D1675" s="448" t="s">
        <v>359</v>
      </c>
      <c r="E1675" s="448"/>
      <c r="F1675" s="462">
        <v>0.28881943924570702</v>
      </c>
      <c r="G1675" s="449"/>
      <c r="H1675" s="448"/>
      <c r="I1675" s="448"/>
      <c r="J1675" s="450"/>
    </row>
    <row r="1676" spans="2:10" x14ac:dyDescent="0.2">
      <c r="B1676" s="447"/>
      <c r="C1676" s="448"/>
      <c r="D1676" s="448" t="s">
        <v>360</v>
      </c>
      <c r="E1676" s="448"/>
      <c r="F1676" s="462">
        <v>0.30097902060229098</v>
      </c>
      <c r="G1676" s="449"/>
      <c r="H1676" s="448"/>
      <c r="I1676" s="448"/>
      <c r="J1676" s="450"/>
    </row>
    <row r="1677" spans="2:10" x14ac:dyDescent="0.2">
      <c r="B1677" s="447"/>
      <c r="C1677" s="448"/>
      <c r="D1677" s="448" t="s">
        <v>361</v>
      </c>
      <c r="E1677" s="448"/>
      <c r="F1677" s="462">
        <v>0.31236445575327398</v>
      </c>
      <c r="G1677" s="449"/>
      <c r="H1677" s="448"/>
      <c r="I1677" s="448"/>
      <c r="J1677" s="450"/>
    </row>
    <row r="1678" spans="2:10" x14ac:dyDescent="0.2">
      <c r="B1678" s="447"/>
      <c r="C1678" s="448"/>
      <c r="D1678" s="448" t="s">
        <v>362</v>
      </c>
      <c r="E1678" s="448"/>
      <c r="F1678" s="462">
        <v>0.323492782117763</v>
      </c>
      <c r="G1678" s="449"/>
      <c r="H1678" s="448"/>
      <c r="I1678" s="448"/>
      <c r="J1678" s="450"/>
    </row>
    <row r="1679" spans="2:10" x14ac:dyDescent="0.2">
      <c r="B1679" s="447"/>
      <c r="C1679" s="448"/>
      <c r="D1679" s="448" t="s">
        <v>363</v>
      </c>
      <c r="E1679" s="448"/>
      <c r="F1679" s="462">
        <v>0.33469112960277903</v>
      </c>
      <c r="G1679" s="449"/>
      <c r="H1679" s="448"/>
      <c r="I1679" s="448"/>
      <c r="J1679" s="450"/>
    </row>
    <row r="1680" spans="2:10" x14ac:dyDescent="0.2">
      <c r="B1680" s="447"/>
      <c r="C1680" s="448"/>
      <c r="D1680" s="448" t="s">
        <v>364</v>
      </c>
      <c r="E1680" s="448"/>
      <c r="F1680" s="462">
        <v>0.34675921034319801</v>
      </c>
      <c r="G1680" s="449"/>
      <c r="H1680" s="448"/>
      <c r="I1680" s="448"/>
      <c r="J1680" s="450"/>
    </row>
    <row r="1681" spans="2:10" x14ac:dyDescent="0.2">
      <c r="B1681" s="447"/>
      <c r="C1681" s="448"/>
      <c r="D1681" s="448" t="s">
        <v>365</v>
      </c>
      <c r="E1681" s="448"/>
      <c r="F1681" s="462">
        <v>0.36090510093654399</v>
      </c>
      <c r="G1681" s="449"/>
      <c r="H1681" s="448"/>
      <c r="I1681" s="448"/>
      <c r="J1681" s="450"/>
    </row>
    <row r="1682" spans="2:10" x14ac:dyDescent="0.2">
      <c r="B1682" s="447"/>
      <c r="C1682" s="448"/>
      <c r="D1682" s="448" t="s">
        <v>366</v>
      </c>
      <c r="E1682" s="448"/>
      <c r="F1682" s="462">
        <v>0.38045200317128303</v>
      </c>
      <c r="G1682" s="449"/>
      <c r="H1682" s="448"/>
      <c r="I1682" s="448"/>
      <c r="J1682" s="450"/>
    </row>
    <row r="1683" spans="2:10" x14ac:dyDescent="0.2">
      <c r="B1683" s="447"/>
      <c r="C1683" s="448"/>
      <c r="D1683" s="448" t="s">
        <v>367</v>
      </c>
      <c r="E1683" s="448"/>
      <c r="F1683" s="462">
        <v>0.52620744363684402</v>
      </c>
      <c r="G1683" s="449"/>
      <c r="H1683" s="448"/>
      <c r="I1683" s="448"/>
      <c r="J1683" s="450"/>
    </row>
    <row r="1684" spans="2:10" x14ac:dyDescent="0.2">
      <c r="B1684" s="447"/>
      <c r="C1684" s="448"/>
      <c r="D1684" s="448"/>
      <c r="E1684" s="448"/>
      <c r="F1684" s="448"/>
      <c r="G1684" s="449"/>
      <c r="H1684" s="448"/>
      <c r="I1684" s="448"/>
      <c r="J1684" s="450"/>
    </row>
    <row r="1685" spans="2:10" x14ac:dyDescent="0.2">
      <c r="B1685" s="451" t="s">
        <v>513</v>
      </c>
      <c r="C1685" s="452"/>
      <c r="D1685" s="452"/>
      <c r="E1685" s="452"/>
      <c r="F1685" s="452"/>
      <c r="G1685" s="453"/>
      <c r="H1685" s="452"/>
      <c r="I1685" s="452"/>
      <c r="J1685" s="454"/>
    </row>
    <row r="1686" spans="2:10" x14ac:dyDescent="0.2">
      <c r="B1686" s="447"/>
      <c r="C1686" s="448"/>
      <c r="D1686" s="448"/>
      <c r="E1686" s="448"/>
      <c r="F1686" s="448"/>
      <c r="G1686" s="449"/>
      <c r="H1686" s="448"/>
      <c r="I1686" s="448"/>
      <c r="J1686" s="450"/>
    </row>
    <row r="1687" spans="2:10" x14ac:dyDescent="0.2">
      <c r="B1687" s="447"/>
      <c r="C1687" s="448" t="s">
        <v>335</v>
      </c>
      <c r="D1687" s="448"/>
      <c r="E1687" s="448"/>
      <c r="F1687" s="448"/>
      <c r="G1687" s="449"/>
      <c r="H1687" s="448"/>
      <c r="I1687" s="448"/>
      <c r="J1687" s="450"/>
    </row>
    <row r="1688" spans="2:10" x14ac:dyDescent="0.2">
      <c r="B1688" s="447"/>
      <c r="C1688" s="448"/>
      <c r="D1688" s="448" t="s">
        <v>781</v>
      </c>
      <c r="E1688" s="448"/>
      <c r="F1688" s="448"/>
      <c r="G1688" s="449"/>
      <c r="H1688" s="448"/>
      <c r="I1688" s="448"/>
      <c r="J1688" s="450"/>
    </row>
    <row r="1689" spans="2:10" x14ac:dyDescent="0.2">
      <c r="B1689" s="447"/>
      <c r="C1689" s="448"/>
      <c r="D1689" s="448" t="s">
        <v>511</v>
      </c>
      <c r="E1689" s="448"/>
      <c r="F1689" s="448"/>
      <c r="G1689" s="449"/>
      <c r="H1689" s="448"/>
      <c r="I1689" s="448"/>
      <c r="J1689" s="450"/>
    </row>
    <row r="1690" spans="2:10" x14ac:dyDescent="0.2">
      <c r="B1690" s="447"/>
      <c r="C1690" s="448"/>
      <c r="D1690" s="448" t="s">
        <v>470</v>
      </c>
      <c r="E1690" s="448"/>
      <c r="F1690" s="448"/>
      <c r="G1690" s="449"/>
      <c r="H1690" s="448"/>
      <c r="I1690" s="448"/>
      <c r="J1690" s="450"/>
    </row>
    <row r="1691" spans="2:10" x14ac:dyDescent="0.2">
      <c r="B1691" s="447"/>
      <c r="C1691" s="448"/>
      <c r="D1691" s="448"/>
      <c r="E1691" s="448"/>
      <c r="F1691" s="448"/>
      <c r="G1691" s="449"/>
      <c r="H1691" s="448"/>
      <c r="I1691" s="448"/>
      <c r="J1691" s="450"/>
    </row>
    <row r="1692" spans="2:10" x14ac:dyDescent="0.2">
      <c r="B1692" s="447"/>
      <c r="C1692" s="448"/>
      <c r="D1692" s="448"/>
      <c r="E1692" s="448"/>
      <c r="F1692" s="448"/>
      <c r="G1692" s="449"/>
      <c r="H1692" s="448"/>
      <c r="I1692" s="448"/>
      <c r="J1692" s="450"/>
    </row>
    <row r="1693" spans="2:10" x14ac:dyDescent="0.2">
      <c r="B1693" s="447"/>
      <c r="C1693" s="448"/>
      <c r="D1693" s="448"/>
      <c r="E1693" s="448"/>
      <c r="F1693" s="448"/>
      <c r="G1693" s="449"/>
      <c r="H1693" s="448"/>
      <c r="I1693" s="448"/>
      <c r="J1693" s="450"/>
    </row>
    <row r="1694" spans="2:10" x14ac:dyDescent="0.2">
      <c r="B1694" s="447"/>
      <c r="C1694" s="448"/>
      <c r="D1694" s="448"/>
      <c r="E1694" s="448"/>
      <c r="F1694" s="448"/>
      <c r="G1694" s="449"/>
      <c r="H1694" s="448"/>
      <c r="I1694" s="448"/>
      <c r="J1694" s="450"/>
    </row>
    <row r="1695" spans="2:10" x14ac:dyDescent="0.2">
      <c r="B1695" s="447"/>
      <c r="C1695" s="448"/>
      <c r="D1695" s="448"/>
      <c r="E1695" s="448"/>
      <c r="F1695" s="448"/>
      <c r="G1695" s="449"/>
      <c r="H1695" s="448"/>
      <c r="I1695" s="448"/>
      <c r="J1695" s="450"/>
    </row>
    <row r="1696" spans="2:10" x14ac:dyDescent="0.2">
      <c r="B1696" s="447"/>
      <c r="C1696" s="448"/>
      <c r="D1696" s="448"/>
      <c r="E1696" s="448"/>
      <c r="F1696" s="448"/>
      <c r="G1696" s="449"/>
      <c r="H1696" s="448"/>
      <c r="I1696" s="448"/>
      <c r="J1696" s="450"/>
    </row>
    <row r="1697" spans="2:10" x14ac:dyDescent="0.2">
      <c r="B1697" s="447"/>
      <c r="C1697" s="448"/>
      <c r="D1697" s="448"/>
      <c r="E1697" s="448"/>
      <c r="F1697" s="448"/>
      <c r="G1697" s="449"/>
      <c r="H1697" s="448"/>
      <c r="I1697" s="448"/>
      <c r="J1697" s="450"/>
    </row>
    <row r="1698" spans="2:10" x14ac:dyDescent="0.2">
      <c r="B1698" s="447"/>
      <c r="C1698" s="448"/>
      <c r="D1698" s="448"/>
      <c r="E1698" s="448"/>
      <c r="F1698" s="448"/>
      <c r="G1698" s="449"/>
      <c r="H1698" s="448"/>
      <c r="I1698" s="448"/>
      <c r="J1698" s="450"/>
    </row>
    <row r="1699" spans="2:10" x14ac:dyDescent="0.2">
      <c r="B1699" s="447"/>
      <c r="C1699" s="448"/>
      <c r="D1699" s="448"/>
      <c r="E1699" s="448"/>
      <c r="F1699" s="448"/>
      <c r="G1699" s="449"/>
      <c r="H1699" s="448"/>
      <c r="I1699" s="448"/>
      <c r="J1699" s="450"/>
    </row>
    <row r="1700" spans="2:10" x14ac:dyDescent="0.2">
      <c r="B1700" s="447"/>
      <c r="C1700" s="448"/>
      <c r="D1700" s="448"/>
      <c r="E1700" s="448"/>
      <c r="F1700" s="448"/>
      <c r="G1700" s="449"/>
      <c r="H1700" s="448"/>
      <c r="I1700" s="448"/>
      <c r="J1700" s="450"/>
    </row>
    <row r="1701" spans="2:10" x14ac:dyDescent="0.2">
      <c r="B1701" s="447"/>
      <c r="C1701" s="448"/>
      <c r="D1701" s="448"/>
      <c r="E1701" s="448"/>
      <c r="F1701" s="448"/>
      <c r="G1701" s="449"/>
      <c r="H1701" s="448"/>
      <c r="I1701" s="448"/>
      <c r="J1701" s="450"/>
    </row>
    <row r="1702" spans="2:10" x14ac:dyDescent="0.2">
      <c r="B1702" s="447"/>
      <c r="C1702" s="448"/>
      <c r="D1702" s="448"/>
      <c r="E1702" s="448"/>
      <c r="F1702" s="448"/>
      <c r="G1702" s="449"/>
      <c r="H1702" s="448"/>
      <c r="I1702" s="448"/>
      <c r="J1702" s="450"/>
    </row>
    <row r="1703" spans="2:10" x14ac:dyDescent="0.2">
      <c r="B1703" s="447"/>
      <c r="C1703" s="448"/>
      <c r="D1703" s="448"/>
      <c r="E1703" s="448"/>
      <c r="F1703" s="448"/>
      <c r="G1703" s="449"/>
      <c r="H1703" s="448"/>
      <c r="I1703" s="448"/>
      <c r="J1703" s="450"/>
    </row>
    <row r="1704" spans="2:10" x14ac:dyDescent="0.2">
      <c r="B1704" s="447"/>
      <c r="C1704" s="448"/>
      <c r="D1704" s="448"/>
      <c r="E1704" s="448"/>
      <c r="F1704" s="448"/>
      <c r="G1704" s="449"/>
      <c r="H1704" s="448"/>
      <c r="I1704" s="448"/>
      <c r="J1704" s="450"/>
    </row>
    <row r="1705" spans="2:10" x14ac:dyDescent="0.2">
      <c r="B1705" s="447"/>
      <c r="C1705" s="448"/>
      <c r="D1705" s="448"/>
      <c r="E1705" s="448"/>
      <c r="F1705" s="448"/>
      <c r="G1705" s="449"/>
      <c r="H1705" s="448"/>
      <c r="I1705" s="448"/>
      <c r="J1705" s="450"/>
    </row>
    <row r="1706" spans="2:10" x14ac:dyDescent="0.2">
      <c r="B1706" s="447"/>
      <c r="C1706" s="448" t="s">
        <v>339</v>
      </c>
      <c r="D1706" s="448"/>
      <c r="E1706" s="448"/>
      <c r="F1706" s="455" t="s">
        <v>340</v>
      </c>
      <c r="G1706" s="449"/>
      <c r="H1706" s="448"/>
      <c r="I1706" s="448"/>
      <c r="J1706" s="450"/>
    </row>
    <row r="1707" spans="2:10" x14ac:dyDescent="0.2">
      <c r="B1707" s="447"/>
      <c r="C1707" s="448"/>
      <c r="D1707" s="448" t="s">
        <v>341</v>
      </c>
      <c r="E1707" s="448"/>
      <c r="F1707" s="456">
        <v>1000000</v>
      </c>
      <c r="G1707" s="449"/>
      <c r="H1707" s="448"/>
      <c r="I1707" s="448"/>
      <c r="J1707" s="450"/>
    </row>
    <row r="1708" spans="2:10" x14ac:dyDescent="0.2">
      <c r="B1708" s="447"/>
      <c r="C1708" s="448"/>
      <c r="D1708" s="448" t="s">
        <v>342</v>
      </c>
      <c r="E1708" s="448"/>
      <c r="F1708" s="462">
        <v>0.20350031976009256</v>
      </c>
      <c r="G1708" s="449"/>
      <c r="H1708" s="448"/>
      <c r="I1708" s="448"/>
      <c r="J1708" s="450"/>
    </row>
    <row r="1709" spans="2:10" x14ac:dyDescent="0.2">
      <c r="B1709" s="447"/>
      <c r="C1709" s="448"/>
      <c r="D1709" s="448" t="s">
        <v>343</v>
      </c>
      <c r="E1709" s="448"/>
      <c r="F1709" s="462">
        <v>0.22853844080896601</v>
      </c>
      <c r="G1709" s="449"/>
      <c r="H1709" s="448"/>
      <c r="I1709" s="448"/>
      <c r="J1709" s="450"/>
    </row>
    <row r="1710" spans="2:10" x14ac:dyDescent="0.2">
      <c r="B1710" s="447"/>
      <c r="C1710" s="448"/>
      <c r="D1710" s="448" t="s">
        <v>344</v>
      </c>
      <c r="E1710" s="448"/>
      <c r="F1710" s="462">
        <v>0.22630496669885589</v>
      </c>
      <c r="G1710" s="449"/>
      <c r="H1710" s="448"/>
      <c r="I1710" s="448"/>
      <c r="J1710" s="450"/>
    </row>
    <row r="1711" spans="2:10" x14ac:dyDescent="0.2">
      <c r="B1711" s="447"/>
      <c r="C1711" s="448"/>
      <c r="D1711" s="448" t="s">
        <v>345</v>
      </c>
      <c r="E1711" s="448"/>
      <c r="F1711" s="463" t="s">
        <v>393</v>
      </c>
      <c r="G1711" s="449"/>
      <c r="H1711" s="448"/>
      <c r="I1711" s="448"/>
      <c r="J1711" s="450"/>
    </row>
    <row r="1712" spans="2:10" x14ac:dyDescent="0.2">
      <c r="B1712" s="447"/>
      <c r="C1712" s="448"/>
      <c r="D1712" s="448" t="s">
        <v>346</v>
      </c>
      <c r="E1712" s="448"/>
      <c r="F1712" s="462">
        <v>3.8989642167107874E-2</v>
      </c>
      <c r="G1712" s="449"/>
      <c r="H1712" s="448"/>
      <c r="I1712" s="448"/>
      <c r="J1712" s="450"/>
    </row>
    <row r="1713" spans="2:10" x14ac:dyDescent="0.2">
      <c r="B1713" s="447"/>
      <c r="C1713" s="448"/>
      <c r="D1713" s="448" t="s">
        <v>347</v>
      </c>
      <c r="E1713" s="448"/>
      <c r="F1713" s="462">
        <v>1.5201921963191164E-3</v>
      </c>
      <c r="G1713" s="449"/>
      <c r="H1713" s="448"/>
      <c r="I1713" s="448"/>
      <c r="J1713" s="450"/>
    </row>
    <row r="1714" spans="2:10" x14ac:dyDescent="0.2">
      <c r="B1714" s="447"/>
      <c r="C1714" s="448"/>
      <c r="D1714" s="448" t="s">
        <v>348</v>
      </c>
      <c r="E1714" s="448"/>
      <c r="F1714" s="459">
        <v>0.36861473409110673</v>
      </c>
      <c r="G1714" s="449"/>
      <c r="H1714" s="448"/>
      <c r="I1714" s="448"/>
      <c r="J1714" s="450"/>
    </row>
    <row r="1715" spans="2:10" x14ac:dyDescent="0.2">
      <c r="B1715" s="447"/>
      <c r="C1715" s="448"/>
      <c r="D1715" s="448" t="s">
        <v>349</v>
      </c>
      <c r="E1715" s="448"/>
      <c r="F1715" s="460">
        <v>2.7676227521309769</v>
      </c>
      <c r="G1715" s="449"/>
      <c r="H1715" s="448"/>
      <c r="I1715" s="448"/>
      <c r="J1715" s="450"/>
    </row>
    <row r="1716" spans="2:10" x14ac:dyDescent="0.2">
      <c r="B1716" s="447"/>
      <c r="C1716" s="448"/>
      <c r="D1716" s="448" t="s">
        <v>350</v>
      </c>
      <c r="E1716" s="448"/>
      <c r="F1716" s="459">
        <v>0.17060430634380278</v>
      </c>
      <c r="G1716" s="449"/>
      <c r="H1716" s="448"/>
      <c r="I1716" s="448"/>
      <c r="J1716" s="450"/>
    </row>
    <row r="1717" spans="2:10" x14ac:dyDescent="0.2">
      <c r="B1717" s="447"/>
      <c r="C1717" s="448"/>
      <c r="D1717" s="448" t="s">
        <v>351</v>
      </c>
      <c r="E1717" s="448"/>
      <c r="F1717" s="462">
        <v>0.1078204687664049</v>
      </c>
      <c r="G1717" s="449"/>
      <c r="H1717" s="448"/>
      <c r="I1717" s="448"/>
      <c r="J1717" s="450"/>
    </row>
    <row r="1718" spans="2:10" x14ac:dyDescent="0.2">
      <c r="B1718" s="447"/>
      <c r="C1718" s="448"/>
      <c r="D1718" s="448" t="s">
        <v>352</v>
      </c>
      <c r="E1718" s="448"/>
      <c r="F1718" s="462">
        <v>0.44919132071613493</v>
      </c>
      <c r="G1718" s="449"/>
      <c r="H1718" s="448"/>
      <c r="I1718" s="448"/>
      <c r="J1718" s="450"/>
    </row>
    <row r="1719" spans="2:10" x14ac:dyDescent="0.2">
      <c r="B1719" s="447"/>
      <c r="C1719" s="448"/>
      <c r="D1719" s="448" t="s">
        <v>353</v>
      </c>
      <c r="E1719" s="448"/>
      <c r="F1719" s="462">
        <v>0.34137085194973005</v>
      </c>
      <c r="G1719" s="449"/>
      <c r="H1719" s="448"/>
      <c r="I1719" s="448"/>
      <c r="J1719" s="450"/>
    </row>
    <row r="1720" spans="2:10" x14ac:dyDescent="0.2">
      <c r="B1720" s="447"/>
      <c r="C1720" s="448"/>
      <c r="D1720" s="448" t="s">
        <v>354</v>
      </c>
      <c r="E1720" s="448"/>
      <c r="F1720" s="462">
        <v>3.8989642167107876E-5</v>
      </c>
      <c r="G1720" s="449"/>
      <c r="H1720" s="448"/>
      <c r="I1720" s="448"/>
      <c r="J1720" s="450"/>
    </row>
    <row r="1721" spans="2:10" x14ac:dyDescent="0.2">
      <c r="B1721" s="447"/>
      <c r="C1721" s="448"/>
      <c r="D1721" s="448"/>
      <c r="E1721" s="448"/>
      <c r="F1721" s="448"/>
      <c r="G1721" s="449"/>
      <c r="H1721" s="448"/>
      <c r="I1721" s="448"/>
      <c r="J1721" s="450"/>
    </row>
    <row r="1722" spans="2:10" x14ac:dyDescent="0.2">
      <c r="B1722" s="451" t="s">
        <v>516</v>
      </c>
      <c r="C1722" s="452"/>
      <c r="D1722" s="452"/>
      <c r="E1722" s="452"/>
      <c r="F1722" s="452"/>
      <c r="G1722" s="453"/>
      <c r="H1722" s="452"/>
      <c r="I1722" s="452"/>
      <c r="J1722" s="454"/>
    </row>
    <row r="1723" spans="2:10" x14ac:dyDescent="0.2">
      <c r="B1723" s="447"/>
      <c r="C1723" s="448"/>
      <c r="D1723" s="448"/>
      <c r="E1723" s="448"/>
      <c r="F1723" s="448"/>
      <c r="G1723" s="449"/>
      <c r="H1723" s="448"/>
      <c r="I1723" s="448"/>
      <c r="J1723" s="450"/>
    </row>
    <row r="1724" spans="2:10" x14ac:dyDescent="0.2">
      <c r="B1724" s="447"/>
      <c r="C1724" s="448" t="s">
        <v>356</v>
      </c>
      <c r="D1724" s="448"/>
      <c r="E1724" s="448"/>
      <c r="F1724" s="455" t="s">
        <v>340</v>
      </c>
      <c r="G1724" s="449"/>
      <c r="H1724" s="448"/>
      <c r="I1724" s="448"/>
      <c r="J1724" s="450"/>
    </row>
    <row r="1725" spans="2:10" x14ac:dyDescent="0.2">
      <c r="B1725" s="447"/>
      <c r="C1725" s="448"/>
      <c r="D1725" s="448" t="s">
        <v>357</v>
      </c>
      <c r="E1725" s="448"/>
      <c r="F1725" s="462">
        <v>0.107820468766405</v>
      </c>
      <c r="G1725" s="449"/>
      <c r="H1725" s="448"/>
      <c r="I1725" s="448"/>
      <c r="J1725" s="450"/>
    </row>
    <row r="1726" spans="2:10" x14ac:dyDescent="0.2">
      <c r="B1726" s="447"/>
      <c r="C1726" s="448"/>
      <c r="D1726" s="448" t="s">
        <v>358</v>
      </c>
      <c r="E1726" s="448"/>
      <c r="F1726" s="462">
        <v>0.17951317908473299</v>
      </c>
      <c r="G1726" s="449"/>
      <c r="H1726" s="448"/>
      <c r="I1726" s="448"/>
      <c r="J1726" s="450"/>
    </row>
    <row r="1727" spans="2:10" x14ac:dyDescent="0.2">
      <c r="B1727" s="447"/>
      <c r="C1727" s="448"/>
      <c r="D1727" s="448" t="s">
        <v>359</v>
      </c>
      <c r="E1727" s="448"/>
      <c r="F1727" s="462">
        <v>0.192251625384252</v>
      </c>
      <c r="G1727" s="449"/>
      <c r="H1727" s="448"/>
      <c r="I1727" s="448"/>
      <c r="J1727" s="450"/>
    </row>
    <row r="1728" spans="2:10" x14ac:dyDescent="0.2">
      <c r="B1728" s="447"/>
      <c r="C1728" s="448"/>
      <c r="D1728" s="448" t="s">
        <v>360</v>
      </c>
      <c r="E1728" s="448"/>
      <c r="F1728" s="462">
        <v>0.204122148188359</v>
      </c>
      <c r="G1728" s="449"/>
      <c r="H1728" s="448"/>
      <c r="I1728" s="448"/>
      <c r="J1728" s="450"/>
    </row>
    <row r="1729" spans="2:10" x14ac:dyDescent="0.2">
      <c r="B1729" s="447"/>
      <c r="C1729" s="448"/>
      <c r="D1729" s="448" t="s">
        <v>361</v>
      </c>
      <c r="E1729" s="448"/>
      <c r="F1729" s="462">
        <v>0.21549187549705201</v>
      </c>
      <c r="G1729" s="449"/>
      <c r="H1729" s="448"/>
      <c r="I1729" s="448"/>
      <c r="J1729" s="450"/>
    </row>
    <row r="1730" spans="2:10" x14ac:dyDescent="0.2">
      <c r="B1730" s="447"/>
      <c r="C1730" s="448"/>
      <c r="D1730" s="448" t="s">
        <v>362</v>
      </c>
      <c r="E1730" s="448"/>
      <c r="F1730" s="462">
        <v>0.226304925108267</v>
      </c>
      <c r="G1730" s="449"/>
      <c r="H1730" s="448"/>
      <c r="I1730" s="448"/>
      <c r="J1730" s="450"/>
    </row>
    <row r="1731" spans="2:10" x14ac:dyDescent="0.2">
      <c r="B1731" s="447"/>
      <c r="C1731" s="448"/>
      <c r="D1731" s="448" t="s">
        <v>363</v>
      </c>
      <c r="E1731" s="448"/>
      <c r="F1731" s="462">
        <v>0.23707801550803301</v>
      </c>
      <c r="G1731" s="449"/>
      <c r="H1731" s="448"/>
      <c r="I1731" s="448"/>
      <c r="J1731" s="450"/>
    </row>
    <row r="1732" spans="2:10" x14ac:dyDescent="0.2">
      <c r="B1732" s="447"/>
      <c r="C1732" s="448"/>
      <c r="D1732" s="448" t="s">
        <v>364</v>
      </c>
      <c r="E1732" s="448"/>
      <c r="F1732" s="462">
        <v>0.248622856603916</v>
      </c>
      <c r="G1732" s="449"/>
      <c r="H1732" s="448"/>
      <c r="I1732" s="448"/>
      <c r="J1732" s="450"/>
    </row>
    <row r="1733" spans="2:10" x14ac:dyDescent="0.2">
      <c r="B1733" s="447"/>
      <c r="C1733" s="448"/>
      <c r="D1733" s="448" t="s">
        <v>365</v>
      </c>
      <c r="E1733" s="448"/>
      <c r="F1733" s="462">
        <v>0.262095369125876</v>
      </c>
      <c r="G1733" s="449"/>
      <c r="H1733" s="448"/>
      <c r="I1733" s="448"/>
      <c r="J1733" s="450"/>
    </row>
    <row r="1734" spans="2:10" x14ac:dyDescent="0.2">
      <c r="B1734" s="447"/>
      <c r="C1734" s="448"/>
      <c r="D1734" s="448" t="s">
        <v>366</v>
      </c>
      <c r="E1734" s="448"/>
      <c r="F1734" s="462">
        <v>0.280996881715396</v>
      </c>
      <c r="G1734" s="449"/>
      <c r="H1734" s="448"/>
      <c r="I1734" s="448"/>
      <c r="J1734" s="450"/>
    </row>
    <row r="1735" spans="2:10" x14ac:dyDescent="0.2">
      <c r="B1735" s="447"/>
      <c r="C1735" s="448"/>
      <c r="D1735" s="448" t="s">
        <v>367</v>
      </c>
      <c r="E1735" s="448"/>
      <c r="F1735" s="462">
        <v>0.44919132071613499</v>
      </c>
      <c r="G1735" s="449"/>
      <c r="H1735" s="448"/>
      <c r="I1735" s="448"/>
      <c r="J1735" s="450"/>
    </row>
    <row r="1736" spans="2:10" x14ac:dyDescent="0.2">
      <c r="B1736" s="447"/>
      <c r="C1736" s="448"/>
      <c r="D1736" s="448"/>
      <c r="E1736" s="448"/>
      <c r="F1736" s="448"/>
      <c r="G1736" s="449"/>
      <c r="H1736" s="448"/>
      <c r="I1736" s="448"/>
      <c r="J1736" s="450"/>
    </row>
    <row r="1737" spans="2:10" x14ac:dyDescent="0.2">
      <c r="B1737" s="451" t="s">
        <v>517</v>
      </c>
      <c r="C1737" s="452"/>
      <c r="D1737" s="452"/>
      <c r="E1737" s="452"/>
      <c r="F1737" s="452"/>
      <c r="G1737" s="453"/>
      <c r="H1737" s="452"/>
      <c r="I1737" s="452"/>
      <c r="J1737" s="454"/>
    </row>
    <row r="1738" spans="2:10" x14ac:dyDescent="0.2">
      <c r="B1738" s="447"/>
      <c r="C1738" s="448"/>
      <c r="D1738" s="448"/>
      <c r="E1738" s="448"/>
      <c r="F1738" s="448"/>
      <c r="G1738" s="449"/>
      <c r="H1738" s="448"/>
      <c r="I1738" s="448"/>
      <c r="J1738" s="450"/>
    </row>
    <row r="1739" spans="2:10" x14ac:dyDescent="0.2">
      <c r="B1739" s="447"/>
      <c r="C1739" s="448" t="s">
        <v>335</v>
      </c>
      <c r="D1739" s="448"/>
      <c r="E1739" s="448"/>
      <c r="F1739" s="448"/>
      <c r="G1739" s="449"/>
      <c r="H1739" s="448"/>
      <c r="I1739" s="448"/>
      <c r="J1739" s="450"/>
    </row>
    <row r="1740" spans="2:10" x14ac:dyDescent="0.2">
      <c r="B1740" s="447"/>
      <c r="C1740" s="448"/>
      <c r="D1740" s="448" t="s">
        <v>795</v>
      </c>
      <c r="E1740" s="448"/>
      <c r="F1740" s="448"/>
      <c r="G1740" s="449"/>
      <c r="H1740" s="448"/>
      <c r="I1740" s="448"/>
      <c r="J1740" s="450"/>
    </row>
    <row r="1741" spans="2:10" x14ac:dyDescent="0.2">
      <c r="B1741" s="447"/>
      <c r="C1741" s="448"/>
      <c r="D1741" s="448" t="s">
        <v>515</v>
      </c>
      <c r="E1741" s="448"/>
      <c r="F1741" s="448"/>
      <c r="G1741" s="449"/>
      <c r="H1741" s="448"/>
      <c r="I1741" s="448"/>
      <c r="J1741" s="450"/>
    </row>
    <row r="1742" spans="2:10" x14ac:dyDescent="0.2">
      <c r="B1742" s="447"/>
      <c r="C1742" s="448"/>
      <c r="D1742" s="448" t="s">
        <v>470</v>
      </c>
      <c r="E1742" s="448"/>
      <c r="F1742" s="448"/>
      <c r="G1742" s="449"/>
      <c r="H1742" s="448"/>
      <c r="I1742" s="448"/>
      <c r="J1742" s="450"/>
    </row>
    <row r="1743" spans="2:10" x14ac:dyDescent="0.2">
      <c r="B1743" s="447"/>
      <c r="C1743" s="448"/>
      <c r="D1743" s="448"/>
      <c r="E1743" s="448"/>
      <c r="F1743" s="448"/>
      <c r="G1743" s="449"/>
      <c r="H1743" s="448"/>
      <c r="I1743" s="448"/>
      <c r="J1743" s="450"/>
    </row>
    <row r="1744" spans="2:10" x14ac:dyDescent="0.2">
      <c r="B1744" s="447"/>
      <c r="C1744" s="448"/>
      <c r="D1744" s="448"/>
      <c r="E1744" s="448"/>
      <c r="F1744" s="448"/>
      <c r="G1744" s="449"/>
      <c r="H1744" s="448"/>
      <c r="I1744" s="448"/>
      <c r="J1744" s="450"/>
    </row>
    <row r="1745" spans="2:10" x14ac:dyDescent="0.2">
      <c r="B1745" s="447"/>
      <c r="C1745" s="448"/>
      <c r="D1745" s="448"/>
      <c r="E1745" s="448"/>
      <c r="F1745" s="448"/>
      <c r="G1745" s="449"/>
      <c r="H1745" s="448"/>
      <c r="I1745" s="448"/>
      <c r="J1745" s="450"/>
    </row>
    <row r="1746" spans="2:10" x14ac:dyDescent="0.2">
      <c r="B1746" s="447"/>
      <c r="C1746" s="448"/>
      <c r="D1746" s="448"/>
      <c r="E1746" s="448"/>
      <c r="F1746" s="448"/>
      <c r="G1746" s="449"/>
      <c r="H1746" s="448"/>
      <c r="I1746" s="448"/>
      <c r="J1746" s="450"/>
    </row>
    <row r="1747" spans="2:10" x14ac:dyDescent="0.2">
      <c r="B1747" s="447"/>
      <c r="C1747" s="448"/>
      <c r="D1747" s="448"/>
      <c r="E1747" s="448"/>
      <c r="F1747" s="448"/>
      <c r="G1747" s="449"/>
      <c r="H1747" s="448"/>
      <c r="I1747" s="448"/>
      <c r="J1747" s="450"/>
    </row>
    <row r="1748" spans="2:10" x14ac:dyDescent="0.2">
      <c r="B1748" s="447"/>
      <c r="C1748" s="448"/>
      <c r="D1748" s="448"/>
      <c r="E1748" s="448"/>
      <c r="F1748" s="448"/>
      <c r="G1748" s="449"/>
      <c r="H1748" s="448"/>
      <c r="I1748" s="448"/>
      <c r="J1748" s="450"/>
    </row>
    <row r="1749" spans="2:10" x14ac:dyDescent="0.2">
      <c r="B1749" s="447"/>
      <c r="C1749" s="448"/>
      <c r="D1749" s="448"/>
      <c r="E1749" s="448"/>
      <c r="F1749" s="448"/>
      <c r="G1749" s="449"/>
      <c r="H1749" s="448"/>
      <c r="I1749" s="448"/>
      <c r="J1749" s="450"/>
    </row>
    <row r="1750" spans="2:10" x14ac:dyDescent="0.2">
      <c r="B1750" s="447"/>
      <c r="C1750" s="448"/>
      <c r="D1750" s="448"/>
      <c r="E1750" s="448"/>
      <c r="F1750" s="448"/>
      <c r="G1750" s="449"/>
      <c r="H1750" s="448"/>
      <c r="I1750" s="448"/>
      <c r="J1750" s="450"/>
    </row>
    <row r="1751" spans="2:10" x14ac:dyDescent="0.2">
      <c r="B1751" s="447"/>
      <c r="C1751" s="448"/>
      <c r="D1751" s="448"/>
      <c r="E1751" s="448"/>
      <c r="F1751" s="448"/>
      <c r="G1751" s="449"/>
      <c r="H1751" s="448"/>
      <c r="I1751" s="448"/>
      <c r="J1751" s="450"/>
    </row>
    <row r="1752" spans="2:10" x14ac:dyDescent="0.2">
      <c r="B1752" s="447"/>
      <c r="C1752" s="448"/>
      <c r="D1752" s="448"/>
      <c r="E1752" s="448"/>
      <c r="F1752" s="448"/>
      <c r="G1752" s="449"/>
      <c r="H1752" s="448"/>
      <c r="I1752" s="448"/>
      <c r="J1752" s="450"/>
    </row>
    <row r="1753" spans="2:10" x14ac:dyDescent="0.2">
      <c r="B1753" s="447"/>
      <c r="C1753" s="448"/>
      <c r="D1753" s="448"/>
      <c r="E1753" s="448"/>
      <c r="F1753" s="448"/>
      <c r="G1753" s="449"/>
      <c r="H1753" s="448"/>
      <c r="I1753" s="448"/>
      <c r="J1753" s="450"/>
    </row>
    <row r="1754" spans="2:10" x14ac:dyDescent="0.2">
      <c r="B1754" s="447"/>
      <c r="C1754" s="448"/>
      <c r="D1754" s="448"/>
      <c r="E1754" s="448"/>
      <c r="F1754" s="448"/>
      <c r="G1754" s="449"/>
      <c r="H1754" s="448"/>
      <c r="I1754" s="448"/>
      <c r="J1754" s="450"/>
    </row>
    <row r="1755" spans="2:10" x14ac:dyDescent="0.2">
      <c r="B1755" s="447"/>
      <c r="C1755" s="448"/>
      <c r="D1755" s="448"/>
      <c r="E1755" s="448"/>
      <c r="F1755" s="448"/>
      <c r="G1755" s="449"/>
      <c r="H1755" s="448"/>
      <c r="I1755" s="448"/>
      <c r="J1755" s="450"/>
    </row>
    <row r="1756" spans="2:10" x14ac:dyDescent="0.2">
      <c r="B1756" s="447"/>
      <c r="C1756" s="448"/>
      <c r="D1756" s="448"/>
      <c r="E1756" s="448"/>
      <c r="F1756" s="448"/>
      <c r="G1756" s="449"/>
      <c r="H1756" s="448"/>
      <c r="I1756" s="448"/>
      <c r="J1756" s="450"/>
    </row>
    <row r="1757" spans="2:10" x14ac:dyDescent="0.2">
      <c r="B1757" s="447"/>
      <c r="C1757" s="448"/>
      <c r="D1757" s="448"/>
      <c r="E1757" s="448"/>
      <c r="F1757" s="448"/>
      <c r="G1757" s="449"/>
      <c r="H1757" s="448"/>
      <c r="I1757" s="448"/>
      <c r="J1757" s="450"/>
    </row>
    <row r="1758" spans="2:10" x14ac:dyDescent="0.2">
      <c r="B1758" s="447"/>
      <c r="C1758" s="448" t="s">
        <v>339</v>
      </c>
      <c r="D1758" s="448"/>
      <c r="E1758" s="448"/>
      <c r="F1758" s="455" t="s">
        <v>340</v>
      </c>
      <c r="G1758" s="449"/>
      <c r="H1758" s="448"/>
      <c r="I1758" s="448"/>
      <c r="J1758" s="450"/>
    </row>
    <row r="1759" spans="2:10" x14ac:dyDescent="0.2">
      <c r="B1759" s="447"/>
      <c r="C1759" s="448"/>
      <c r="D1759" s="448" t="s">
        <v>341</v>
      </c>
      <c r="E1759" s="448"/>
      <c r="F1759" s="456">
        <v>1000000</v>
      </c>
      <c r="G1759" s="449"/>
      <c r="H1759" s="448"/>
      <c r="I1759" s="448"/>
      <c r="J1759" s="450"/>
    </row>
    <row r="1760" spans="2:10" x14ac:dyDescent="0.2">
      <c r="B1760" s="447"/>
      <c r="C1760" s="448"/>
      <c r="D1760" s="448" t="s">
        <v>342</v>
      </c>
      <c r="E1760" s="448"/>
      <c r="F1760" s="462">
        <v>0.20523849773328706</v>
      </c>
      <c r="G1760" s="449"/>
      <c r="H1760" s="448"/>
      <c r="I1760" s="448"/>
      <c r="J1760" s="450"/>
    </row>
    <row r="1761" spans="2:10" x14ac:dyDescent="0.2">
      <c r="B1761" s="447"/>
      <c r="C1761" s="448"/>
      <c r="D1761" s="448" t="s">
        <v>343</v>
      </c>
      <c r="E1761" s="448"/>
      <c r="F1761" s="462">
        <v>0.23025938893121917</v>
      </c>
      <c r="G1761" s="449"/>
      <c r="H1761" s="448"/>
      <c r="I1761" s="448"/>
      <c r="J1761" s="450"/>
    </row>
    <row r="1762" spans="2:10" x14ac:dyDescent="0.2">
      <c r="B1762" s="447"/>
      <c r="C1762" s="448"/>
      <c r="D1762" s="448" t="s">
        <v>344</v>
      </c>
      <c r="E1762" s="448"/>
      <c r="F1762" s="462">
        <v>0.22794356554759337</v>
      </c>
      <c r="G1762" s="449"/>
      <c r="H1762" s="448"/>
      <c r="I1762" s="448"/>
      <c r="J1762" s="450"/>
    </row>
    <row r="1763" spans="2:10" x14ac:dyDescent="0.2">
      <c r="B1763" s="447"/>
      <c r="C1763" s="448"/>
      <c r="D1763" s="448" t="s">
        <v>345</v>
      </c>
      <c r="E1763" s="448"/>
      <c r="F1763" s="463" t="s">
        <v>393</v>
      </c>
      <c r="G1763" s="449"/>
      <c r="H1763" s="448"/>
      <c r="I1763" s="448"/>
      <c r="J1763" s="450"/>
    </row>
    <row r="1764" spans="2:10" x14ac:dyDescent="0.2">
      <c r="B1764" s="447"/>
      <c r="C1764" s="448"/>
      <c r="D1764" s="448" t="s">
        <v>346</v>
      </c>
      <c r="E1764" s="448"/>
      <c r="F1764" s="462">
        <v>3.9012921712253359E-2</v>
      </c>
      <c r="G1764" s="449"/>
      <c r="H1764" s="448"/>
      <c r="I1764" s="448"/>
      <c r="J1764" s="450"/>
    </row>
    <row r="1765" spans="2:10" x14ac:dyDescent="0.2">
      <c r="B1765" s="447"/>
      <c r="C1765" s="448"/>
      <c r="D1765" s="448" t="s">
        <v>347</v>
      </c>
      <c r="E1765" s="448"/>
      <c r="F1765" s="462">
        <v>1.5220080605264097E-3</v>
      </c>
      <c r="G1765" s="449"/>
      <c r="H1765" s="448"/>
      <c r="I1765" s="448"/>
      <c r="J1765" s="450"/>
    </row>
    <row r="1766" spans="2:10" x14ac:dyDescent="0.2">
      <c r="B1766" s="447"/>
      <c r="C1766" s="448"/>
      <c r="D1766" s="448" t="s">
        <v>348</v>
      </c>
      <c r="E1766" s="448"/>
      <c r="F1766" s="459">
        <v>0.371114466797829</v>
      </c>
      <c r="G1766" s="449"/>
      <c r="H1766" s="448"/>
      <c r="I1766" s="448"/>
      <c r="J1766" s="450"/>
    </row>
    <row r="1767" spans="2:10" x14ac:dyDescent="0.2">
      <c r="B1767" s="447"/>
      <c r="C1767" s="448"/>
      <c r="D1767" s="448" t="s">
        <v>349</v>
      </c>
      <c r="E1767" s="448"/>
      <c r="F1767" s="460">
        <v>2.7639225252417789</v>
      </c>
      <c r="G1767" s="449"/>
      <c r="H1767" s="448"/>
      <c r="I1767" s="448"/>
      <c r="J1767" s="450"/>
    </row>
    <row r="1768" spans="2:10" x14ac:dyDescent="0.2">
      <c r="B1768" s="447"/>
      <c r="C1768" s="448"/>
      <c r="D1768" s="448" t="s">
        <v>350</v>
      </c>
      <c r="E1768" s="448"/>
      <c r="F1768" s="459">
        <v>0.16943031896912972</v>
      </c>
      <c r="G1768" s="449"/>
      <c r="H1768" s="448"/>
      <c r="I1768" s="448"/>
      <c r="J1768" s="450"/>
    </row>
    <row r="1769" spans="2:10" x14ac:dyDescent="0.2">
      <c r="B1769" s="447"/>
      <c r="C1769" s="448"/>
      <c r="D1769" s="448" t="s">
        <v>351</v>
      </c>
      <c r="E1769" s="448"/>
      <c r="F1769" s="462">
        <v>0.10573695886090516</v>
      </c>
      <c r="G1769" s="449"/>
      <c r="H1769" s="448"/>
      <c r="I1769" s="448"/>
      <c r="J1769" s="450"/>
    </row>
    <row r="1770" spans="2:10" x14ac:dyDescent="0.2">
      <c r="B1770" s="447"/>
      <c r="C1770" s="448"/>
      <c r="D1770" s="448" t="s">
        <v>352</v>
      </c>
      <c r="E1770" s="448"/>
      <c r="F1770" s="462">
        <v>0.44032503893300751</v>
      </c>
      <c r="G1770" s="449"/>
      <c r="H1770" s="448"/>
      <c r="I1770" s="448"/>
      <c r="J1770" s="450"/>
    </row>
    <row r="1771" spans="2:10" x14ac:dyDescent="0.2">
      <c r="B1771" s="447"/>
      <c r="C1771" s="448"/>
      <c r="D1771" s="448" t="s">
        <v>353</v>
      </c>
      <c r="E1771" s="448"/>
      <c r="F1771" s="462">
        <v>0.33458808007210233</v>
      </c>
      <c r="G1771" s="449"/>
      <c r="H1771" s="448"/>
      <c r="I1771" s="448"/>
      <c r="J1771" s="450"/>
    </row>
    <row r="1772" spans="2:10" x14ac:dyDescent="0.2">
      <c r="B1772" s="447"/>
      <c r="C1772" s="448"/>
      <c r="D1772" s="448" t="s">
        <v>354</v>
      </c>
      <c r="E1772" s="448"/>
      <c r="F1772" s="462">
        <v>3.9012921712253361E-5</v>
      </c>
      <c r="G1772" s="449"/>
      <c r="H1772" s="448"/>
      <c r="I1772" s="448"/>
      <c r="J1772" s="450"/>
    </row>
    <row r="1773" spans="2:10" x14ac:dyDescent="0.2">
      <c r="B1773" s="447"/>
      <c r="C1773" s="448"/>
      <c r="D1773" s="448"/>
      <c r="E1773" s="448"/>
      <c r="F1773" s="448"/>
      <c r="G1773" s="449"/>
      <c r="H1773" s="448"/>
      <c r="I1773" s="448"/>
      <c r="J1773" s="450"/>
    </row>
    <row r="1774" spans="2:10" x14ac:dyDescent="0.2">
      <c r="B1774" s="451" t="s">
        <v>519</v>
      </c>
      <c r="C1774" s="452"/>
      <c r="D1774" s="452"/>
      <c r="E1774" s="452"/>
      <c r="F1774" s="452"/>
      <c r="G1774" s="453"/>
      <c r="H1774" s="452"/>
      <c r="I1774" s="452"/>
      <c r="J1774" s="454"/>
    </row>
    <row r="1775" spans="2:10" x14ac:dyDescent="0.2">
      <c r="B1775" s="447"/>
      <c r="C1775" s="448"/>
      <c r="D1775" s="448"/>
      <c r="E1775" s="448"/>
      <c r="F1775" s="448"/>
      <c r="G1775" s="449"/>
      <c r="H1775" s="448"/>
      <c r="I1775" s="448"/>
      <c r="J1775" s="450"/>
    </row>
    <row r="1776" spans="2:10" x14ac:dyDescent="0.2">
      <c r="B1776" s="447"/>
      <c r="C1776" s="448" t="s">
        <v>356</v>
      </c>
      <c r="D1776" s="448"/>
      <c r="E1776" s="448"/>
      <c r="F1776" s="455" t="s">
        <v>340</v>
      </c>
      <c r="G1776" s="449"/>
      <c r="H1776" s="448"/>
      <c r="I1776" s="448"/>
      <c r="J1776" s="450"/>
    </row>
    <row r="1777" spans="2:10" x14ac:dyDescent="0.2">
      <c r="B1777" s="447"/>
      <c r="C1777" s="448"/>
      <c r="D1777" s="448" t="s">
        <v>357</v>
      </c>
      <c r="E1777" s="448"/>
      <c r="F1777" s="462">
        <v>0.10573695886090501</v>
      </c>
      <c r="G1777" s="449"/>
      <c r="H1777" s="448"/>
      <c r="I1777" s="448"/>
      <c r="J1777" s="450"/>
    </row>
    <row r="1778" spans="2:10" x14ac:dyDescent="0.2">
      <c r="B1778" s="447"/>
      <c r="C1778" s="448"/>
      <c r="D1778" s="448" t="s">
        <v>358</v>
      </c>
      <c r="E1778" s="448"/>
      <c r="F1778" s="462">
        <v>0.181251851661616</v>
      </c>
      <c r="G1778" s="449"/>
      <c r="H1778" s="448"/>
      <c r="I1778" s="448"/>
      <c r="J1778" s="450"/>
    </row>
    <row r="1779" spans="2:10" x14ac:dyDescent="0.2">
      <c r="B1779" s="447"/>
      <c r="C1779" s="448"/>
      <c r="D1779" s="448" t="s">
        <v>359</v>
      </c>
      <c r="E1779" s="448"/>
      <c r="F1779" s="462">
        <v>0.19397999316527401</v>
      </c>
      <c r="G1779" s="449"/>
      <c r="H1779" s="448"/>
      <c r="I1779" s="448"/>
      <c r="J1779" s="450"/>
    </row>
    <row r="1780" spans="2:10" x14ac:dyDescent="0.2">
      <c r="B1780" s="447"/>
      <c r="C1780" s="448"/>
      <c r="D1780" s="448" t="s">
        <v>360</v>
      </c>
      <c r="E1780" s="448"/>
      <c r="F1780" s="462">
        <v>0.205792106018691</v>
      </c>
      <c r="G1780" s="449"/>
      <c r="H1780" s="448"/>
      <c r="I1780" s="448"/>
      <c r="J1780" s="450"/>
    </row>
    <row r="1781" spans="2:10" x14ac:dyDescent="0.2">
      <c r="B1781" s="447"/>
      <c r="C1781" s="448"/>
      <c r="D1781" s="448" t="s">
        <v>361</v>
      </c>
      <c r="E1781" s="448"/>
      <c r="F1781" s="462">
        <v>0.217139053975028</v>
      </c>
      <c r="G1781" s="449"/>
      <c r="H1781" s="448"/>
      <c r="I1781" s="448"/>
      <c r="J1781" s="450"/>
    </row>
    <row r="1782" spans="2:10" x14ac:dyDescent="0.2">
      <c r="B1782" s="447"/>
      <c r="C1782" s="448"/>
      <c r="D1782" s="448" t="s">
        <v>362</v>
      </c>
      <c r="E1782" s="448"/>
      <c r="F1782" s="462">
        <v>0.22794356096377</v>
      </c>
      <c r="G1782" s="449"/>
      <c r="H1782" s="448"/>
      <c r="I1782" s="448"/>
      <c r="J1782" s="450"/>
    </row>
    <row r="1783" spans="2:10" x14ac:dyDescent="0.2">
      <c r="B1783" s="447"/>
      <c r="C1783" s="448"/>
      <c r="D1783" s="448" t="s">
        <v>363</v>
      </c>
      <c r="E1783" s="448"/>
      <c r="F1783" s="462">
        <v>0.23879272376777799</v>
      </c>
      <c r="G1783" s="449"/>
      <c r="H1783" s="448"/>
      <c r="I1783" s="448"/>
      <c r="J1783" s="450"/>
    </row>
    <row r="1784" spans="2:10" x14ac:dyDescent="0.2">
      <c r="B1784" s="447"/>
      <c r="C1784" s="448"/>
      <c r="D1784" s="448" t="s">
        <v>364</v>
      </c>
      <c r="E1784" s="448"/>
      <c r="F1784" s="462">
        <v>0.25033528133060801</v>
      </c>
      <c r="G1784" s="449"/>
      <c r="H1784" s="448"/>
      <c r="I1784" s="448"/>
      <c r="J1784" s="450"/>
    </row>
    <row r="1785" spans="2:10" x14ac:dyDescent="0.2">
      <c r="B1785" s="447"/>
      <c r="C1785" s="448"/>
      <c r="D1785" s="448" t="s">
        <v>365</v>
      </c>
      <c r="E1785" s="448"/>
      <c r="F1785" s="462">
        <v>0.26388400340697798</v>
      </c>
      <c r="G1785" s="449"/>
      <c r="H1785" s="448"/>
      <c r="I1785" s="448"/>
      <c r="J1785" s="450"/>
    </row>
    <row r="1786" spans="2:10" x14ac:dyDescent="0.2">
      <c r="B1786" s="447"/>
      <c r="C1786" s="448"/>
      <c r="D1786" s="448" t="s">
        <v>366</v>
      </c>
      <c r="E1786" s="448"/>
      <c r="F1786" s="462">
        <v>0.28280757255947703</v>
      </c>
      <c r="G1786" s="449"/>
      <c r="H1786" s="448"/>
      <c r="I1786" s="448"/>
      <c r="J1786" s="450"/>
    </row>
    <row r="1787" spans="2:10" x14ac:dyDescent="0.2">
      <c r="B1787" s="447"/>
      <c r="C1787" s="448"/>
      <c r="D1787" s="448" t="s">
        <v>367</v>
      </c>
      <c r="E1787" s="448"/>
      <c r="F1787" s="462">
        <v>0.44032503893300801</v>
      </c>
      <c r="G1787" s="449"/>
      <c r="H1787" s="448"/>
      <c r="I1787" s="448"/>
      <c r="J1787" s="450"/>
    </row>
    <row r="1788" spans="2:10" x14ac:dyDescent="0.2">
      <c r="B1788" s="447"/>
      <c r="C1788" s="448"/>
      <c r="D1788" s="448"/>
      <c r="E1788" s="448"/>
      <c r="F1788" s="448"/>
      <c r="G1788" s="449"/>
      <c r="H1788" s="448"/>
      <c r="I1788" s="448"/>
      <c r="J1788" s="450"/>
    </row>
    <row r="1789" spans="2:10" x14ac:dyDescent="0.2">
      <c r="B1789" s="451" t="s">
        <v>520</v>
      </c>
      <c r="C1789" s="452"/>
      <c r="D1789" s="452"/>
      <c r="E1789" s="452"/>
      <c r="F1789" s="452"/>
      <c r="G1789" s="453"/>
      <c r="H1789" s="452"/>
      <c r="I1789" s="452"/>
      <c r="J1789" s="454"/>
    </row>
    <row r="1790" spans="2:10" x14ac:dyDescent="0.2">
      <c r="B1790" s="447"/>
      <c r="C1790" s="448"/>
      <c r="D1790" s="448"/>
      <c r="E1790" s="448"/>
      <c r="F1790" s="448"/>
      <c r="G1790" s="449"/>
      <c r="H1790" s="448"/>
      <c r="I1790" s="448"/>
      <c r="J1790" s="450"/>
    </row>
    <row r="1791" spans="2:10" x14ac:dyDescent="0.2">
      <c r="B1791" s="447"/>
      <c r="C1791" s="448" t="s">
        <v>335</v>
      </c>
      <c r="D1791" s="448"/>
      <c r="E1791" s="448"/>
      <c r="F1791" s="448"/>
      <c r="G1791" s="449"/>
      <c r="H1791" s="448"/>
      <c r="I1791" s="448"/>
      <c r="J1791" s="450"/>
    </row>
    <row r="1792" spans="2:10" x14ac:dyDescent="0.2">
      <c r="B1792" s="447"/>
      <c r="C1792" s="448"/>
      <c r="D1792" s="448" t="s">
        <v>786</v>
      </c>
      <c r="E1792" s="448"/>
      <c r="F1792" s="448"/>
      <c r="G1792" s="449"/>
      <c r="H1792" s="448"/>
      <c r="I1792" s="448"/>
      <c r="J1792" s="450"/>
    </row>
    <row r="1793" spans="2:10" x14ac:dyDescent="0.2">
      <c r="B1793" s="447"/>
      <c r="C1793" s="448"/>
      <c r="D1793" s="448" t="s">
        <v>523</v>
      </c>
      <c r="E1793" s="448"/>
      <c r="F1793" s="448"/>
      <c r="G1793" s="449"/>
      <c r="H1793" s="448"/>
      <c r="I1793" s="448"/>
      <c r="J1793" s="450"/>
    </row>
    <row r="1794" spans="2:10" x14ac:dyDescent="0.2">
      <c r="B1794" s="447"/>
      <c r="C1794" s="448"/>
      <c r="D1794" s="448" t="s">
        <v>470</v>
      </c>
      <c r="E1794" s="448"/>
      <c r="F1794" s="448"/>
      <c r="G1794" s="449"/>
      <c r="H1794" s="448"/>
      <c r="I1794" s="448"/>
      <c r="J1794" s="450"/>
    </row>
    <row r="1795" spans="2:10" x14ac:dyDescent="0.2">
      <c r="B1795" s="447"/>
      <c r="C1795" s="448"/>
      <c r="D1795" s="448"/>
      <c r="E1795" s="448"/>
      <c r="F1795" s="448"/>
      <c r="G1795" s="449"/>
      <c r="H1795" s="448"/>
      <c r="I1795" s="448"/>
      <c r="J1795" s="450"/>
    </row>
    <row r="1796" spans="2:10" x14ac:dyDescent="0.2">
      <c r="B1796" s="447"/>
      <c r="C1796" s="448"/>
      <c r="D1796" s="448"/>
      <c r="E1796" s="448"/>
      <c r="F1796" s="448"/>
      <c r="G1796" s="449"/>
      <c r="H1796" s="448"/>
      <c r="I1796" s="448"/>
      <c r="J1796" s="450"/>
    </row>
    <row r="1797" spans="2:10" x14ac:dyDescent="0.2">
      <c r="B1797" s="447"/>
      <c r="C1797" s="448"/>
      <c r="D1797" s="448"/>
      <c r="E1797" s="448"/>
      <c r="F1797" s="448"/>
      <c r="G1797" s="449"/>
      <c r="H1797" s="448"/>
      <c r="I1797" s="448"/>
      <c r="J1797" s="450"/>
    </row>
    <row r="1798" spans="2:10" x14ac:dyDescent="0.2">
      <c r="B1798" s="447"/>
      <c r="C1798" s="448"/>
      <c r="D1798" s="448"/>
      <c r="E1798" s="448"/>
      <c r="F1798" s="448"/>
      <c r="G1798" s="449"/>
      <c r="H1798" s="448"/>
      <c r="I1798" s="448"/>
      <c r="J1798" s="450"/>
    </row>
    <row r="1799" spans="2:10" x14ac:dyDescent="0.2">
      <c r="B1799" s="447"/>
      <c r="C1799" s="448"/>
      <c r="D1799" s="448"/>
      <c r="E1799" s="448"/>
      <c r="F1799" s="448"/>
      <c r="G1799" s="449"/>
      <c r="H1799" s="448"/>
      <c r="I1799" s="448"/>
      <c r="J1799" s="450"/>
    </row>
    <row r="1800" spans="2:10" x14ac:dyDescent="0.2">
      <c r="B1800" s="447"/>
      <c r="C1800" s="448"/>
      <c r="D1800" s="448"/>
      <c r="E1800" s="448"/>
      <c r="F1800" s="448"/>
      <c r="G1800" s="449"/>
      <c r="H1800" s="448"/>
      <c r="I1800" s="448"/>
      <c r="J1800" s="450"/>
    </row>
    <row r="1801" spans="2:10" x14ac:dyDescent="0.2">
      <c r="B1801" s="447"/>
      <c r="C1801" s="448"/>
      <c r="D1801" s="448"/>
      <c r="E1801" s="448"/>
      <c r="F1801" s="448"/>
      <c r="G1801" s="449"/>
      <c r="H1801" s="448"/>
      <c r="I1801" s="448"/>
      <c r="J1801" s="450"/>
    </row>
    <row r="1802" spans="2:10" x14ac:dyDescent="0.2">
      <c r="B1802" s="447"/>
      <c r="C1802" s="448"/>
      <c r="D1802" s="448"/>
      <c r="E1802" s="448"/>
      <c r="F1802" s="448"/>
      <c r="G1802" s="449"/>
      <c r="H1802" s="448"/>
      <c r="I1802" s="448"/>
      <c r="J1802" s="450"/>
    </row>
    <row r="1803" spans="2:10" x14ac:dyDescent="0.2">
      <c r="B1803" s="447"/>
      <c r="C1803" s="448"/>
      <c r="D1803" s="448"/>
      <c r="E1803" s="448"/>
      <c r="F1803" s="448"/>
      <c r="G1803" s="449"/>
      <c r="H1803" s="448"/>
      <c r="I1803" s="448"/>
      <c r="J1803" s="450"/>
    </row>
    <row r="1804" spans="2:10" x14ac:dyDescent="0.2">
      <c r="B1804" s="447"/>
      <c r="C1804" s="448"/>
      <c r="D1804" s="448"/>
      <c r="E1804" s="448"/>
      <c r="F1804" s="448"/>
      <c r="G1804" s="449"/>
      <c r="H1804" s="448"/>
      <c r="I1804" s="448"/>
      <c r="J1804" s="450"/>
    </row>
    <row r="1805" spans="2:10" x14ac:dyDescent="0.2">
      <c r="B1805" s="447"/>
      <c r="C1805" s="448"/>
      <c r="D1805" s="448"/>
      <c r="E1805" s="448"/>
      <c r="F1805" s="448"/>
      <c r="G1805" s="449"/>
      <c r="H1805" s="448"/>
      <c r="I1805" s="448"/>
      <c r="J1805" s="450"/>
    </row>
    <row r="1806" spans="2:10" x14ac:dyDescent="0.2">
      <c r="B1806" s="447"/>
      <c r="C1806" s="448"/>
      <c r="D1806" s="448"/>
      <c r="E1806" s="448"/>
      <c r="F1806" s="448"/>
      <c r="G1806" s="449"/>
      <c r="H1806" s="448"/>
      <c r="I1806" s="448"/>
      <c r="J1806" s="450"/>
    </row>
    <row r="1807" spans="2:10" x14ac:dyDescent="0.2">
      <c r="B1807" s="447"/>
      <c r="C1807" s="448"/>
      <c r="D1807" s="448"/>
      <c r="E1807" s="448"/>
      <c r="F1807" s="448"/>
      <c r="G1807" s="449"/>
      <c r="H1807" s="448"/>
      <c r="I1807" s="448"/>
      <c r="J1807" s="450"/>
    </row>
    <row r="1808" spans="2:10" x14ac:dyDescent="0.2">
      <c r="B1808" s="447"/>
      <c r="C1808" s="448"/>
      <c r="D1808" s="448"/>
      <c r="E1808" s="448"/>
      <c r="F1808" s="448"/>
      <c r="G1808" s="449"/>
      <c r="H1808" s="448"/>
      <c r="I1808" s="448"/>
      <c r="J1808" s="450"/>
    </row>
    <row r="1809" spans="2:10" x14ac:dyDescent="0.2">
      <c r="B1809" s="447"/>
      <c r="C1809" s="448"/>
      <c r="D1809" s="448"/>
      <c r="E1809" s="448"/>
      <c r="F1809" s="448"/>
      <c r="G1809" s="449"/>
      <c r="H1809" s="448"/>
      <c r="I1809" s="448"/>
      <c r="J1809" s="450"/>
    </row>
    <row r="1810" spans="2:10" x14ac:dyDescent="0.2">
      <c r="B1810" s="447"/>
      <c r="C1810" s="448"/>
      <c r="D1810" s="448"/>
      <c r="E1810" s="448"/>
      <c r="F1810" s="448"/>
      <c r="G1810" s="449"/>
      <c r="H1810" s="448"/>
      <c r="I1810" s="448"/>
      <c r="J1810" s="450"/>
    </row>
    <row r="1811" spans="2:10" x14ac:dyDescent="0.2">
      <c r="B1811" s="447"/>
      <c r="C1811" s="448"/>
      <c r="D1811" s="448"/>
      <c r="E1811" s="448"/>
      <c r="F1811" s="448"/>
      <c r="G1811" s="449"/>
      <c r="H1811" s="448"/>
      <c r="I1811" s="448"/>
      <c r="J1811" s="450"/>
    </row>
    <row r="1812" spans="2:10" x14ac:dyDescent="0.2">
      <c r="B1812" s="447"/>
      <c r="C1812" s="448"/>
      <c r="D1812" s="448"/>
      <c r="E1812" s="448"/>
      <c r="F1812" s="448"/>
      <c r="G1812" s="449"/>
      <c r="H1812" s="448"/>
      <c r="I1812" s="448"/>
      <c r="J1812" s="450"/>
    </row>
    <row r="1813" spans="2:10" x14ac:dyDescent="0.2">
      <c r="B1813" s="447"/>
      <c r="C1813" s="448"/>
      <c r="D1813" s="448"/>
      <c r="E1813" s="448"/>
      <c r="F1813" s="448"/>
      <c r="G1813" s="449"/>
      <c r="H1813" s="448"/>
      <c r="I1813" s="448"/>
      <c r="J1813" s="450"/>
    </row>
    <row r="1814" spans="2:10" x14ac:dyDescent="0.2">
      <c r="B1814" s="447"/>
      <c r="C1814" s="448" t="s">
        <v>339</v>
      </c>
      <c r="D1814" s="448"/>
      <c r="E1814" s="448"/>
      <c r="F1814" s="455" t="s">
        <v>340</v>
      </c>
      <c r="G1814" s="449"/>
      <c r="H1814" s="448"/>
      <c r="I1814" s="448"/>
      <c r="J1814" s="450"/>
    </row>
    <row r="1815" spans="2:10" x14ac:dyDescent="0.2">
      <c r="B1815" s="447"/>
      <c r="C1815" s="448"/>
      <c r="D1815" s="448" t="s">
        <v>341</v>
      </c>
      <c r="E1815" s="448"/>
      <c r="F1815" s="456">
        <v>1000000</v>
      </c>
      <c r="G1815" s="449"/>
      <c r="H1815" s="448"/>
      <c r="I1815" s="448"/>
      <c r="J1815" s="450"/>
    </row>
    <row r="1816" spans="2:10" x14ac:dyDescent="0.2">
      <c r="B1816" s="447"/>
      <c r="C1816" s="448"/>
      <c r="D1816" s="448" t="s">
        <v>342</v>
      </c>
      <c r="E1816" s="448"/>
      <c r="F1816" s="462">
        <v>0.60006949275011834</v>
      </c>
      <c r="G1816" s="449"/>
      <c r="H1816" s="448"/>
      <c r="I1816" s="448"/>
      <c r="J1816" s="450"/>
    </row>
    <row r="1817" spans="2:10" x14ac:dyDescent="0.2">
      <c r="B1817" s="447"/>
      <c r="C1817" s="448"/>
      <c r="D1817" s="448" t="s">
        <v>343</v>
      </c>
      <c r="E1817" s="448"/>
      <c r="F1817" s="462">
        <v>0.62121282202210293</v>
      </c>
      <c r="G1817" s="449"/>
      <c r="H1817" s="448"/>
      <c r="I1817" s="448"/>
      <c r="J1817" s="450"/>
    </row>
    <row r="1818" spans="2:10" x14ac:dyDescent="0.2">
      <c r="B1818" s="447"/>
      <c r="C1818" s="448"/>
      <c r="D1818" s="448" t="s">
        <v>344</v>
      </c>
      <c r="E1818" s="448"/>
      <c r="F1818" s="462">
        <v>0.61892333232662389</v>
      </c>
      <c r="G1818" s="449"/>
      <c r="H1818" s="448"/>
      <c r="I1818" s="448"/>
      <c r="J1818" s="450"/>
    </row>
    <row r="1819" spans="2:10" x14ac:dyDescent="0.2">
      <c r="B1819" s="447"/>
      <c r="C1819" s="448"/>
      <c r="D1819" s="448" t="s">
        <v>345</v>
      </c>
      <c r="E1819" s="448"/>
      <c r="F1819" s="463" t="s">
        <v>393</v>
      </c>
      <c r="G1819" s="449"/>
      <c r="H1819" s="448"/>
      <c r="I1819" s="448"/>
      <c r="J1819" s="450"/>
    </row>
    <row r="1820" spans="2:10" x14ac:dyDescent="0.2">
      <c r="B1820" s="447"/>
      <c r="C1820" s="448"/>
      <c r="D1820" s="448" t="s">
        <v>346</v>
      </c>
      <c r="E1820" s="448"/>
      <c r="F1820" s="462">
        <v>4.2812221870093856E-2</v>
      </c>
      <c r="G1820" s="449"/>
      <c r="H1820" s="448"/>
      <c r="I1820" s="448"/>
      <c r="J1820" s="450"/>
    </row>
    <row r="1821" spans="2:10" x14ac:dyDescent="0.2">
      <c r="B1821" s="447"/>
      <c r="C1821" s="448"/>
      <c r="D1821" s="448" t="s">
        <v>347</v>
      </c>
      <c r="E1821" s="448"/>
      <c r="F1821" s="462">
        <v>1.8328863414541429E-3</v>
      </c>
      <c r="G1821" s="449"/>
      <c r="H1821" s="448"/>
      <c r="I1821" s="448"/>
      <c r="J1821" s="450"/>
    </row>
    <row r="1822" spans="2:10" x14ac:dyDescent="0.2">
      <c r="B1822" s="447"/>
      <c r="C1822" s="448"/>
      <c r="D1822" s="448" t="s">
        <v>348</v>
      </c>
      <c r="E1822" s="448"/>
      <c r="F1822" s="459">
        <v>0.28595507118821528</v>
      </c>
      <c r="G1822" s="449"/>
      <c r="H1822" s="448"/>
      <c r="I1822" s="448"/>
      <c r="J1822" s="450"/>
    </row>
    <row r="1823" spans="2:10" x14ac:dyDescent="0.2">
      <c r="B1823" s="447"/>
      <c r="C1823" s="448"/>
      <c r="D1823" s="448" t="s">
        <v>349</v>
      </c>
      <c r="E1823" s="448"/>
      <c r="F1823" s="460">
        <v>2.8180121255283463</v>
      </c>
      <c r="G1823" s="449"/>
      <c r="H1823" s="448"/>
      <c r="I1823" s="448"/>
      <c r="J1823" s="450"/>
    </row>
    <row r="1824" spans="2:10" x14ac:dyDescent="0.2">
      <c r="B1824" s="447"/>
      <c r="C1824" s="448"/>
      <c r="D1824" s="448" t="s">
        <v>350</v>
      </c>
      <c r="E1824" s="448"/>
      <c r="F1824" s="459">
        <v>6.8917157457787606E-2</v>
      </c>
      <c r="G1824" s="449"/>
      <c r="H1824" s="448"/>
      <c r="I1824" s="448"/>
      <c r="J1824" s="450"/>
    </row>
    <row r="1825" spans="2:10" x14ac:dyDescent="0.2">
      <c r="B1825" s="447"/>
      <c r="C1825" s="448"/>
      <c r="D1825" s="448" t="s">
        <v>351</v>
      </c>
      <c r="E1825" s="448"/>
      <c r="F1825" s="462">
        <v>0.47791038810031916</v>
      </c>
      <c r="G1825" s="449"/>
      <c r="H1825" s="448"/>
      <c r="I1825" s="448"/>
      <c r="J1825" s="450"/>
    </row>
    <row r="1826" spans="2:10" x14ac:dyDescent="0.2">
      <c r="B1826" s="447"/>
      <c r="C1826" s="448"/>
      <c r="D1826" s="448" t="s">
        <v>352</v>
      </c>
      <c r="E1826" s="448"/>
      <c r="F1826" s="462">
        <v>0.85658837555928879</v>
      </c>
      <c r="G1826" s="449"/>
      <c r="H1826" s="448"/>
      <c r="I1826" s="448"/>
      <c r="J1826" s="450"/>
    </row>
    <row r="1827" spans="2:10" x14ac:dyDescent="0.2">
      <c r="B1827" s="447"/>
      <c r="C1827" s="448"/>
      <c r="D1827" s="448" t="s">
        <v>353</v>
      </c>
      <c r="E1827" s="448"/>
      <c r="F1827" s="462">
        <v>0.37867798745896963</v>
      </c>
      <c r="G1827" s="449"/>
      <c r="H1827" s="448"/>
      <c r="I1827" s="448"/>
      <c r="J1827" s="450"/>
    </row>
    <row r="1828" spans="2:10" x14ac:dyDescent="0.2">
      <c r="B1828" s="447"/>
      <c r="C1828" s="448"/>
      <c r="D1828" s="448" t="s">
        <v>354</v>
      </c>
      <c r="E1828" s="448"/>
      <c r="F1828" s="462">
        <v>4.2812221870093854E-5</v>
      </c>
      <c r="G1828" s="449"/>
      <c r="H1828" s="448"/>
      <c r="I1828" s="448"/>
      <c r="J1828" s="450"/>
    </row>
    <row r="1829" spans="2:10" x14ac:dyDescent="0.2">
      <c r="B1829" s="447"/>
      <c r="C1829" s="448"/>
      <c r="D1829" s="448"/>
      <c r="E1829" s="448"/>
      <c r="F1829" s="448"/>
      <c r="G1829" s="449"/>
      <c r="H1829" s="448"/>
      <c r="I1829" s="448"/>
      <c r="J1829" s="450"/>
    </row>
    <row r="1830" spans="2:10" x14ac:dyDescent="0.2">
      <c r="B1830" s="451" t="s">
        <v>524</v>
      </c>
      <c r="C1830" s="452"/>
      <c r="D1830" s="452"/>
      <c r="E1830" s="452"/>
      <c r="F1830" s="452"/>
      <c r="G1830" s="453"/>
      <c r="H1830" s="452"/>
      <c r="I1830" s="452"/>
      <c r="J1830" s="454"/>
    </row>
    <row r="1831" spans="2:10" x14ac:dyDescent="0.2">
      <c r="B1831" s="447"/>
      <c r="C1831" s="448"/>
      <c r="D1831" s="448"/>
      <c r="E1831" s="448"/>
      <c r="F1831" s="448"/>
      <c r="G1831" s="449"/>
      <c r="H1831" s="448"/>
      <c r="I1831" s="448"/>
      <c r="J1831" s="450"/>
    </row>
    <row r="1832" spans="2:10" x14ac:dyDescent="0.2">
      <c r="B1832" s="447"/>
      <c r="C1832" s="448" t="s">
        <v>356</v>
      </c>
      <c r="D1832" s="448"/>
      <c r="E1832" s="448"/>
      <c r="F1832" s="455" t="s">
        <v>340</v>
      </c>
      <c r="G1832" s="449"/>
      <c r="H1832" s="448"/>
      <c r="I1832" s="448"/>
      <c r="J1832" s="450"/>
    </row>
    <row r="1833" spans="2:10" x14ac:dyDescent="0.2">
      <c r="B1833" s="447"/>
      <c r="C1833" s="448"/>
      <c r="D1833" s="448" t="s">
        <v>357</v>
      </c>
      <c r="E1833" s="448"/>
      <c r="F1833" s="462">
        <v>0.47791038810031899</v>
      </c>
      <c r="G1833" s="449"/>
      <c r="H1833" s="448"/>
      <c r="I1833" s="448"/>
      <c r="J1833" s="450"/>
    </row>
    <row r="1834" spans="2:10" x14ac:dyDescent="0.2">
      <c r="B1834" s="447"/>
      <c r="C1834" s="448"/>
      <c r="D1834" s="448" t="s">
        <v>358</v>
      </c>
      <c r="E1834" s="448"/>
      <c r="F1834" s="462">
        <v>0.56723168491600695</v>
      </c>
      <c r="G1834" s="449"/>
      <c r="H1834" s="448"/>
      <c r="I1834" s="448"/>
      <c r="J1834" s="450"/>
    </row>
    <row r="1835" spans="2:10" x14ac:dyDescent="0.2">
      <c r="B1835" s="447"/>
      <c r="C1835" s="448"/>
      <c r="D1835" s="448" t="s">
        <v>359</v>
      </c>
      <c r="E1835" s="448"/>
      <c r="F1835" s="462">
        <v>0.58319176952768603</v>
      </c>
      <c r="G1835" s="449"/>
      <c r="H1835" s="448"/>
      <c r="I1835" s="448"/>
      <c r="J1835" s="450"/>
    </row>
    <row r="1836" spans="2:10" x14ac:dyDescent="0.2">
      <c r="B1836" s="447"/>
      <c r="C1836" s="448"/>
      <c r="D1836" s="448" t="s">
        <v>360</v>
      </c>
      <c r="E1836" s="448"/>
      <c r="F1836" s="462">
        <v>0.59595633324566499</v>
      </c>
      <c r="G1836" s="449"/>
      <c r="H1836" s="448"/>
      <c r="I1836" s="448"/>
      <c r="J1836" s="450"/>
    </row>
    <row r="1837" spans="2:10" x14ac:dyDescent="0.2">
      <c r="B1837" s="447"/>
      <c r="C1837" s="448"/>
      <c r="D1837" s="448" t="s">
        <v>361</v>
      </c>
      <c r="E1837" s="448"/>
      <c r="F1837" s="462">
        <v>0.60755846045626605</v>
      </c>
      <c r="G1837" s="449"/>
      <c r="H1837" s="448"/>
      <c r="I1837" s="448"/>
      <c r="J1837" s="450"/>
    </row>
    <row r="1838" spans="2:10" x14ac:dyDescent="0.2">
      <c r="B1838" s="447"/>
      <c r="C1838" s="448"/>
      <c r="D1838" s="448" t="s">
        <v>362</v>
      </c>
      <c r="E1838" s="448"/>
      <c r="F1838" s="462">
        <v>0.61892328561073295</v>
      </c>
      <c r="G1838" s="449"/>
      <c r="H1838" s="448"/>
      <c r="I1838" s="448"/>
      <c r="J1838" s="450"/>
    </row>
    <row r="1839" spans="2:10" x14ac:dyDescent="0.2">
      <c r="B1839" s="447"/>
      <c r="C1839" s="448"/>
      <c r="D1839" s="448" t="s">
        <v>363</v>
      </c>
      <c r="E1839" s="448"/>
      <c r="F1839" s="462">
        <v>0.63058709966343396</v>
      </c>
      <c r="G1839" s="449"/>
      <c r="H1839" s="448"/>
      <c r="I1839" s="448"/>
      <c r="J1839" s="450"/>
    </row>
    <row r="1840" spans="2:10" x14ac:dyDescent="0.2">
      <c r="B1840" s="447"/>
      <c r="C1840" s="448"/>
      <c r="D1840" s="448" t="s">
        <v>364</v>
      </c>
      <c r="E1840" s="448"/>
      <c r="F1840" s="462">
        <v>0.64314061935639599</v>
      </c>
      <c r="G1840" s="449"/>
      <c r="H1840" s="448"/>
      <c r="I1840" s="448"/>
      <c r="J1840" s="450"/>
    </row>
    <row r="1841" spans="2:10" x14ac:dyDescent="0.2">
      <c r="B1841" s="447"/>
      <c r="C1841" s="448"/>
      <c r="D1841" s="448" t="s">
        <v>365</v>
      </c>
      <c r="E1841" s="448"/>
      <c r="F1841" s="462">
        <v>0.65791468269625997</v>
      </c>
      <c r="G1841" s="449"/>
      <c r="H1841" s="448"/>
      <c r="I1841" s="448"/>
      <c r="J1841" s="450"/>
    </row>
    <row r="1842" spans="2:10" x14ac:dyDescent="0.2">
      <c r="B1842" s="447"/>
      <c r="C1842" s="448"/>
      <c r="D1842" s="448" t="s">
        <v>366</v>
      </c>
      <c r="E1842" s="448"/>
      <c r="F1842" s="462">
        <v>0.67831001809466496</v>
      </c>
      <c r="G1842" s="449"/>
      <c r="H1842" s="448"/>
      <c r="I1842" s="448"/>
      <c r="J1842" s="450"/>
    </row>
    <row r="1843" spans="2:10" x14ac:dyDescent="0.2">
      <c r="B1843" s="447"/>
      <c r="C1843" s="448"/>
      <c r="D1843" s="448" t="s">
        <v>367</v>
      </c>
      <c r="E1843" s="448"/>
      <c r="F1843" s="462">
        <v>0.85658837555928902</v>
      </c>
      <c r="G1843" s="449"/>
      <c r="H1843" s="448"/>
      <c r="I1843" s="448"/>
      <c r="J1843" s="450"/>
    </row>
    <row r="1844" spans="2:10" x14ac:dyDescent="0.2">
      <c r="B1844" s="447"/>
      <c r="C1844" s="448"/>
      <c r="D1844" s="448"/>
      <c r="E1844" s="448"/>
      <c r="F1844" s="448"/>
      <c r="G1844" s="449"/>
      <c r="H1844" s="448"/>
      <c r="I1844" s="448"/>
      <c r="J1844" s="450"/>
    </row>
    <row r="1845" spans="2:10" x14ac:dyDescent="0.2">
      <c r="B1845" s="451" t="s">
        <v>525</v>
      </c>
      <c r="C1845" s="452"/>
      <c r="D1845" s="452"/>
      <c r="E1845" s="452"/>
      <c r="F1845" s="452"/>
      <c r="G1845" s="453"/>
      <c r="H1845" s="452"/>
      <c r="I1845" s="452"/>
      <c r="J1845" s="454"/>
    </row>
    <row r="1846" spans="2:10" x14ac:dyDescent="0.2">
      <c r="B1846" s="447"/>
      <c r="C1846" s="448"/>
      <c r="D1846" s="448"/>
      <c r="E1846" s="448"/>
      <c r="F1846" s="448"/>
      <c r="G1846" s="449"/>
      <c r="H1846" s="448"/>
      <c r="I1846" s="448"/>
      <c r="J1846" s="450"/>
    </row>
    <row r="1847" spans="2:10" x14ac:dyDescent="0.2">
      <c r="B1847" s="447"/>
      <c r="C1847" s="448" t="s">
        <v>335</v>
      </c>
      <c r="D1847" s="448"/>
      <c r="E1847" s="448"/>
      <c r="F1847" s="448"/>
      <c r="G1847" s="449"/>
      <c r="H1847" s="448"/>
      <c r="I1847" s="448"/>
      <c r="J1847" s="450"/>
    </row>
    <row r="1848" spans="2:10" x14ac:dyDescent="0.2">
      <c r="B1848" s="447"/>
      <c r="C1848" s="448"/>
      <c r="D1848" s="448" t="s">
        <v>784</v>
      </c>
      <c r="E1848" s="448"/>
      <c r="F1848" s="448"/>
      <c r="G1848" s="449"/>
      <c r="H1848" s="448"/>
      <c r="I1848" s="448"/>
      <c r="J1848" s="450"/>
    </row>
    <row r="1849" spans="2:10" x14ac:dyDescent="0.2">
      <c r="B1849" s="447"/>
      <c r="C1849" s="448"/>
      <c r="D1849" s="448" t="s">
        <v>541</v>
      </c>
      <c r="E1849" s="448"/>
      <c r="F1849" s="448"/>
      <c r="G1849" s="449"/>
      <c r="H1849" s="448"/>
      <c r="I1849" s="448"/>
      <c r="J1849" s="450"/>
    </row>
    <row r="1850" spans="2:10" x14ac:dyDescent="0.2">
      <c r="B1850" s="447"/>
      <c r="C1850" s="448"/>
      <c r="D1850" s="448" t="s">
        <v>470</v>
      </c>
      <c r="E1850" s="448"/>
      <c r="F1850" s="448"/>
      <c r="G1850" s="449"/>
      <c r="H1850" s="448"/>
      <c r="I1850" s="448"/>
      <c r="J1850" s="450"/>
    </row>
    <row r="1851" spans="2:10" x14ac:dyDescent="0.2">
      <c r="B1851" s="447"/>
      <c r="C1851" s="448"/>
      <c r="D1851" s="448"/>
      <c r="E1851" s="448"/>
      <c r="F1851" s="448"/>
      <c r="G1851" s="449"/>
      <c r="H1851" s="448"/>
      <c r="I1851" s="448"/>
      <c r="J1851" s="450"/>
    </row>
    <row r="1852" spans="2:10" x14ac:dyDescent="0.2">
      <c r="B1852" s="447"/>
      <c r="C1852" s="448"/>
      <c r="D1852" s="448"/>
      <c r="E1852" s="448"/>
      <c r="F1852" s="448"/>
      <c r="G1852" s="449"/>
      <c r="H1852" s="448"/>
      <c r="I1852" s="448"/>
      <c r="J1852" s="450"/>
    </row>
    <row r="1853" spans="2:10" x14ac:dyDescent="0.2">
      <c r="B1853" s="447"/>
      <c r="C1853" s="448"/>
      <c r="D1853" s="448"/>
      <c r="E1853" s="448"/>
      <c r="F1853" s="448"/>
      <c r="G1853" s="449"/>
      <c r="H1853" s="448"/>
      <c r="I1853" s="448"/>
      <c r="J1853" s="450"/>
    </row>
    <row r="1854" spans="2:10" x14ac:dyDescent="0.2">
      <c r="B1854" s="447"/>
      <c r="C1854" s="448"/>
      <c r="D1854" s="448"/>
      <c r="E1854" s="448"/>
      <c r="F1854" s="448"/>
      <c r="G1854" s="449"/>
      <c r="H1854" s="448"/>
      <c r="I1854" s="448"/>
      <c r="J1854" s="450"/>
    </row>
    <row r="1855" spans="2:10" x14ac:dyDescent="0.2">
      <c r="B1855" s="447"/>
      <c r="C1855" s="448"/>
      <c r="D1855" s="448"/>
      <c r="E1855" s="448"/>
      <c r="F1855" s="448"/>
      <c r="G1855" s="449"/>
      <c r="H1855" s="448"/>
      <c r="I1855" s="448"/>
      <c r="J1855" s="450"/>
    </row>
    <row r="1856" spans="2:10" x14ac:dyDescent="0.2">
      <c r="B1856" s="447"/>
      <c r="C1856" s="448"/>
      <c r="D1856" s="448"/>
      <c r="E1856" s="448"/>
      <c r="F1856" s="448"/>
      <c r="G1856" s="449"/>
      <c r="H1856" s="448"/>
      <c r="I1856" s="448"/>
      <c r="J1856" s="450"/>
    </row>
    <row r="1857" spans="2:10" x14ac:dyDescent="0.2">
      <c r="B1857" s="447"/>
      <c r="C1857" s="448"/>
      <c r="D1857" s="448"/>
      <c r="E1857" s="448"/>
      <c r="F1857" s="448"/>
      <c r="G1857" s="449"/>
      <c r="H1857" s="448"/>
      <c r="I1857" s="448"/>
      <c r="J1857" s="450"/>
    </row>
    <row r="1858" spans="2:10" x14ac:dyDescent="0.2">
      <c r="B1858" s="447"/>
      <c r="C1858" s="448"/>
      <c r="D1858" s="448"/>
      <c r="E1858" s="448"/>
      <c r="F1858" s="448"/>
      <c r="G1858" s="449"/>
      <c r="H1858" s="448"/>
      <c r="I1858" s="448"/>
      <c r="J1858" s="450"/>
    </row>
    <row r="1859" spans="2:10" x14ac:dyDescent="0.2">
      <c r="B1859" s="447"/>
      <c r="C1859" s="448"/>
      <c r="D1859" s="448"/>
      <c r="E1859" s="448"/>
      <c r="F1859" s="448"/>
      <c r="G1859" s="449"/>
      <c r="H1859" s="448"/>
      <c r="I1859" s="448"/>
      <c r="J1859" s="450"/>
    </row>
    <row r="1860" spans="2:10" x14ac:dyDescent="0.2">
      <c r="B1860" s="447"/>
      <c r="C1860" s="448"/>
      <c r="D1860" s="448"/>
      <c r="E1860" s="448"/>
      <c r="F1860" s="448"/>
      <c r="G1860" s="449"/>
      <c r="H1860" s="448"/>
      <c r="I1860" s="448"/>
      <c r="J1860" s="450"/>
    </row>
    <row r="1861" spans="2:10" x14ac:dyDescent="0.2">
      <c r="B1861" s="447"/>
      <c r="C1861" s="448"/>
      <c r="D1861" s="448"/>
      <c r="E1861" s="448"/>
      <c r="F1861" s="448"/>
      <c r="G1861" s="449"/>
      <c r="H1861" s="448"/>
      <c r="I1861" s="448"/>
      <c r="J1861" s="450"/>
    </row>
    <row r="1862" spans="2:10" x14ac:dyDescent="0.2">
      <c r="B1862" s="447"/>
      <c r="C1862" s="448"/>
      <c r="D1862" s="448"/>
      <c r="E1862" s="448"/>
      <c r="F1862" s="448"/>
      <c r="G1862" s="449"/>
      <c r="H1862" s="448"/>
      <c r="I1862" s="448"/>
      <c r="J1862" s="450"/>
    </row>
    <row r="1863" spans="2:10" x14ac:dyDescent="0.2">
      <c r="B1863" s="447"/>
      <c r="C1863" s="448"/>
      <c r="D1863" s="448"/>
      <c r="E1863" s="448"/>
      <c r="F1863" s="448"/>
      <c r="G1863" s="449"/>
      <c r="H1863" s="448"/>
      <c r="I1863" s="448"/>
      <c r="J1863" s="450"/>
    </row>
    <row r="1864" spans="2:10" x14ac:dyDescent="0.2">
      <c r="B1864" s="447"/>
      <c r="C1864" s="448"/>
      <c r="D1864" s="448"/>
      <c r="E1864" s="448"/>
      <c r="F1864" s="448"/>
      <c r="G1864" s="449"/>
      <c r="H1864" s="448"/>
      <c r="I1864" s="448"/>
      <c r="J1864" s="450"/>
    </row>
    <row r="1865" spans="2:10" x14ac:dyDescent="0.2">
      <c r="B1865" s="447"/>
      <c r="C1865" s="448"/>
      <c r="D1865" s="448"/>
      <c r="E1865" s="448"/>
      <c r="F1865" s="448"/>
      <c r="G1865" s="449"/>
      <c r="H1865" s="448"/>
      <c r="I1865" s="448"/>
      <c r="J1865" s="450"/>
    </row>
    <row r="1866" spans="2:10" x14ac:dyDescent="0.2">
      <c r="B1866" s="447"/>
      <c r="C1866" s="448"/>
      <c r="D1866" s="448"/>
      <c r="E1866" s="448"/>
      <c r="F1866" s="448"/>
      <c r="G1866" s="449"/>
      <c r="H1866" s="448"/>
      <c r="I1866" s="448"/>
      <c r="J1866" s="450"/>
    </row>
    <row r="1867" spans="2:10" x14ac:dyDescent="0.2">
      <c r="B1867" s="447"/>
      <c r="C1867" s="448"/>
      <c r="D1867" s="448"/>
      <c r="E1867" s="448"/>
      <c r="F1867" s="448"/>
      <c r="G1867" s="449"/>
      <c r="H1867" s="448"/>
      <c r="I1867" s="448"/>
      <c r="J1867" s="450"/>
    </row>
    <row r="1868" spans="2:10" x14ac:dyDescent="0.2">
      <c r="B1868" s="447"/>
      <c r="C1868" s="448"/>
      <c r="D1868" s="448"/>
      <c r="E1868" s="448"/>
      <c r="F1868" s="448"/>
      <c r="G1868" s="449"/>
      <c r="H1868" s="448"/>
      <c r="I1868" s="448"/>
      <c r="J1868" s="450"/>
    </row>
    <row r="1869" spans="2:10" x14ac:dyDescent="0.2">
      <c r="B1869" s="447"/>
      <c r="C1869" s="448"/>
      <c r="D1869" s="448"/>
      <c r="E1869" s="448"/>
      <c r="F1869" s="448"/>
      <c r="G1869" s="449"/>
      <c r="H1869" s="448"/>
      <c r="I1869" s="448"/>
      <c r="J1869" s="450"/>
    </row>
    <row r="1870" spans="2:10" x14ac:dyDescent="0.2">
      <c r="B1870" s="447"/>
      <c r="C1870" s="448" t="s">
        <v>339</v>
      </c>
      <c r="D1870" s="448"/>
      <c r="E1870" s="448"/>
      <c r="F1870" s="455" t="s">
        <v>340</v>
      </c>
      <c r="G1870" s="449"/>
      <c r="H1870" s="448"/>
      <c r="I1870" s="448"/>
      <c r="J1870" s="450"/>
    </row>
    <row r="1871" spans="2:10" x14ac:dyDescent="0.2">
      <c r="B1871" s="447"/>
      <c r="C1871" s="448"/>
      <c r="D1871" s="448" t="s">
        <v>341</v>
      </c>
      <c r="E1871" s="448"/>
      <c r="F1871" s="456">
        <v>1000000</v>
      </c>
      <c r="G1871" s="449"/>
      <c r="H1871" s="448"/>
      <c r="I1871" s="448"/>
      <c r="J1871" s="450"/>
    </row>
    <row r="1872" spans="2:10" x14ac:dyDescent="0.2">
      <c r="B1872" s="447"/>
      <c r="C1872" s="448"/>
      <c r="D1872" s="448" t="s">
        <v>342</v>
      </c>
      <c r="E1872" s="448"/>
      <c r="F1872" s="462">
        <v>0.4123772916666667</v>
      </c>
      <c r="G1872" s="449"/>
      <c r="H1872" s="448"/>
      <c r="I1872" s="448"/>
      <c r="J1872" s="450"/>
    </row>
    <row r="1873" spans="2:10" x14ac:dyDescent="0.2">
      <c r="B1873" s="447"/>
      <c r="C1873" s="448"/>
      <c r="D1873" s="448" t="s">
        <v>343</v>
      </c>
      <c r="E1873" s="448"/>
      <c r="F1873" s="462">
        <v>0.4336565165988277</v>
      </c>
      <c r="G1873" s="449"/>
      <c r="H1873" s="448"/>
      <c r="I1873" s="448"/>
      <c r="J1873" s="450"/>
    </row>
    <row r="1874" spans="2:10" x14ac:dyDescent="0.2">
      <c r="B1874" s="447"/>
      <c r="C1874" s="448"/>
      <c r="D1874" s="448" t="s">
        <v>344</v>
      </c>
      <c r="E1874" s="448"/>
      <c r="F1874" s="462">
        <v>0.43038976356673625</v>
      </c>
      <c r="G1874" s="449"/>
      <c r="H1874" s="448"/>
      <c r="I1874" s="448"/>
      <c r="J1874" s="450"/>
    </row>
    <row r="1875" spans="2:10" x14ac:dyDescent="0.2">
      <c r="B1875" s="447"/>
      <c r="C1875" s="448"/>
      <c r="D1875" s="448" t="s">
        <v>345</v>
      </c>
      <c r="E1875" s="448"/>
      <c r="F1875" s="463" t="s">
        <v>393</v>
      </c>
      <c r="G1875" s="449"/>
      <c r="H1875" s="448"/>
      <c r="I1875" s="448"/>
      <c r="J1875" s="450"/>
    </row>
    <row r="1876" spans="2:10" x14ac:dyDescent="0.2">
      <c r="B1876" s="447"/>
      <c r="C1876" s="448"/>
      <c r="D1876" s="448" t="s">
        <v>346</v>
      </c>
      <c r="E1876" s="448"/>
      <c r="F1876" s="462">
        <v>3.9034594041367644E-2</v>
      </c>
      <c r="G1876" s="449"/>
      <c r="H1876" s="448"/>
      <c r="I1876" s="448"/>
      <c r="J1876" s="450"/>
    </row>
    <row r="1877" spans="2:10" x14ac:dyDescent="0.2">
      <c r="B1877" s="447"/>
      <c r="C1877" s="448"/>
      <c r="D1877" s="448" t="s">
        <v>347</v>
      </c>
      <c r="E1877" s="448"/>
      <c r="F1877" s="462">
        <v>1.5236995319743744E-3</v>
      </c>
      <c r="G1877" s="449"/>
      <c r="H1877" s="448"/>
      <c r="I1877" s="448"/>
      <c r="J1877" s="450"/>
    </row>
    <row r="1878" spans="2:10" x14ac:dyDescent="0.2">
      <c r="B1878" s="447"/>
      <c r="C1878" s="448"/>
      <c r="D1878" s="448" t="s">
        <v>348</v>
      </c>
      <c r="E1878" s="448"/>
      <c r="F1878" s="459">
        <v>0.42299426989709865</v>
      </c>
      <c r="G1878" s="449"/>
      <c r="H1878" s="448"/>
      <c r="I1878" s="448"/>
      <c r="J1878" s="450"/>
    </row>
    <row r="1879" spans="2:10" x14ac:dyDescent="0.2">
      <c r="B1879" s="447"/>
      <c r="C1879" s="448"/>
      <c r="D1879" s="448" t="s">
        <v>349</v>
      </c>
      <c r="E1879" s="448"/>
      <c r="F1879" s="460">
        <v>2.8681302532071133</v>
      </c>
      <c r="G1879" s="449"/>
      <c r="H1879" s="448"/>
      <c r="I1879" s="448"/>
      <c r="J1879" s="450"/>
    </row>
    <row r="1880" spans="2:10" x14ac:dyDescent="0.2">
      <c r="B1880" s="447"/>
      <c r="C1880" s="448"/>
      <c r="D1880" s="448" t="s">
        <v>350</v>
      </c>
      <c r="E1880" s="448"/>
      <c r="F1880" s="459">
        <v>9.0012700252993655E-2</v>
      </c>
      <c r="G1880" s="449"/>
      <c r="H1880" s="448"/>
      <c r="I1880" s="448"/>
      <c r="J1880" s="450"/>
    </row>
    <row r="1881" spans="2:10" x14ac:dyDescent="0.2">
      <c r="B1881" s="447"/>
      <c r="C1881" s="448"/>
      <c r="D1881" s="448" t="s">
        <v>351</v>
      </c>
      <c r="E1881" s="448"/>
      <c r="F1881" s="462">
        <v>0.30407848404667803</v>
      </c>
      <c r="G1881" s="449"/>
      <c r="H1881" s="448"/>
      <c r="I1881" s="448"/>
      <c r="J1881" s="450"/>
    </row>
    <row r="1882" spans="2:10" x14ac:dyDescent="0.2">
      <c r="B1882" s="447"/>
      <c r="C1882" s="448"/>
      <c r="D1882" s="448" t="s">
        <v>352</v>
      </c>
      <c r="E1882" s="448"/>
      <c r="F1882" s="462">
        <v>0.63009047657724748</v>
      </c>
      <c r="G1882" s="449"/>
      <c r="H1882" s="448"/>
      <c r="I1882" s="448"/>
      <c r="J1882" s="450"/>
    </row>
    <row r="1883" spans="2:10" x14ac:dyDescent="0.2">
      <c r="B1883" s="447"/>
      <c r="C1883" s="448"/>
      <c r="D1883" s="448" t="s">
        <v>353</v>
      </c>
      <c r="E1883" s="448"/>
      <c r="F1883" s="462">
        <v>0.32601199253056945</v>
      </c>
      <c r="G1883" s="449"/>
      <c r="H1883" s="448"/>
      <c r="I1883" s="448"/>
      <c r="J1883" s="450"/>
    </row>
    <row r="1884" spans="2:10" x14ac:dyDescent="0.2">
      <c r="B1884" s="447"/>
      <c r="C1884" s="448"/>
      <c r="D1884" s="448" t="s">
        <v>354</v>
      </c>
      <c r="E1884" s="448"/>
      <c r="F1884" s="462">
        <v>3.9034594041367643E-5</v>
      </c>
      <c r="G1884" s="449"/>
      <c r="H1884" s="448"/>
      <c r="I1884" s="448"/>
      <c r="J1884" s="450"/>
    </row>
    <row r="1885" spans="2:10" x14ac:dyDescent="0.2">
      <c r="B1885" s="447"/>
      <c r="C1885" s="448"/>
      <c r="D1885" s="448"/>
      <c r="E1885" s="448"/>
      <c r="F1885" s="448"/>
      <c r="G1885" s="449"/>
      <c r="H1885" s="448"/>
      <c r="I1885" s="448"/>
      <c r="J1885" s="450"/>
    </row>
    <row r="1886" spans="2:10" x14ac:dyDescent="0.2">
      <c r="B1886" s="451" t="s">
        <v>529</v>
      </c>
      <c r="C1886" s="452"/>
      <c r="D1886" s="452"/>
      <c r="E1886" s="452"/>
      <c r="F1886" s="452"/>
      <c r="G1886" s="453"/>
      <c r="H1886" s="452"/>
      <c r="I1886" s="452"/>
      <c r="J1886" s="454"/>
    </row>
    <row r="1887" spans="2:10" x14ac:dyDescent="0.2">
      <c r="B1887" s="447"/>
      <c r="C1887" s="448"/>
      <c r="D1887" s="448"/>
      <c r="E1887" s="448"/>
      <c r="F1887" s="448"/>
      <c r="G1887" s="449"/>
      <c r="H1887" s="448"/>
      <c r="I1887" s="448"/>
      <c r="J1887" s="450"/>
    </row>
    <row r="1888" spans="2:10" x14ac:dyDescent="0.2">
      <c r="B1888" s="447"/>
      <c r="C1888" s="448" t="s">
        <v>356</v>
      </c>
      <c r="D1888" s="448"/>
      <c r="E1888" s="448"/>
      <c r="F1888" s="455" t="s">
        <v>340</v>
      </c>
      <c r="G1888" s="449"/>
      <c r="H1888" s="448"/>
      <c r="I1888" s="448"/>
      <c r="J1888" s="450"/>
    </row>
    <row r="1889" spans="2:10" x14ac:dyDescent="0.2">
      <c r="B1889" s="447"/>
      <c r="C1889" s="448"/>
      <c r="D1889" s="448" t="s">
        <v>357</v>
      </c>
      <c r="E1889" s="448"/>
      <c r="F1889" s="462">
        <v>0.30407848404667798</v>
      </c>
      <c r="G1889" s="449"/>
      <c r="H1889" s="448"/>
      <c r="I1889" s="448"/>
      <c r="J1889" s="450"/>
    </row>
    <row r="1890" spans="2:10" x14ac:dyDescent="0.2">
      <c r="B1890" s="447"/>
      <c r="C1890" s="448"/>
      <c r="D1890" s="448" t="s">
        <v>358</v>
      </c>
      <c r="E1890" s="448"/>
      <c r="F1890" s="462">
        <v>0.38586611990270098</v>
      </c>
      <c r="G1890" s="449"/>
      <c r="H1890" s="448"/>
      <c r="I1890" s="448"/>
      <c r="J1890" s="450"/>
    </row>
    <row r="1891" spans="2:10" x14ac:dyDescent="0.2">
      <c r="B1891" s="447"/>
      <c r="C1891" s="448"/>
      <c r="D1891" s="448" t="s">
        <v>359</v>
      </c>
      <c r="E1891" s="448"/>
      <c r="F1891" s="462">
        <v>0.39839501505083003</v>
      </c>
      <c r="G1891" s="449"/>
      <c r="H1891" s="448"/>
      <c r="I1891" s="448"/>
      <c r="J1891" s="450"/>
    </row>
    <row r="1892" spans="2:10" x14ac:dyDescent="0.2">
      <c r="B1892" s="447"/>
      <c r="C1892" s="448"/>
      <c r="D1892" s="448" t="s">
        <v>360</v>
      </c>
      <c r="E1892" s="448"/>
      <c r="F1892" s="462">
        <v>0.40909411366303799</v>
      </c>
      <c r="G1892" s="449"/>
      <c r="H1892" s="448"/>
      <c r="I1892" s="448"/>
      <c r="J1892" s="450"/>
    </row>
    <row r="1893" spans="2:10" x14ac:dyDescent="0.2">
      <c r="B1893" s="447"/>
      <c r="C1893" s="448"/>
      <c r="D1893" s="448" t="s">
        <v>361</v>
      </c>
      <c r="E1893" s="448"/>
      <c r="F1893" s="462">
        <v>0.41964766929590502</v>
      </c>
      <c r="G1893" s="449"/>
      <c r="H1893" s="448"/>
      <c r="I1893" s="448"/>
      <c r="J1893" s="450"/>
    </row>
    <row r="1894" spans="2:10" x14ac:dyDescent="0.2">
      <c r="B1894" s="447"/>
      <c r="C1894" s="448"/>
      <c r="D1894" s="448" t="s">
        <v>362</v>
      </c>
      <c r="E1894" s="448"/>
      <c r="F1894" s="462">
        <v>0.43038973385781998</v>
      </c>
      <c r="G1894" s="449"/>
      <c r="H1894" s="448"/>
      <c r="I1894" s="448"/>
      <c r="J1894" s="450"/>
    </row>
    <row r="1895" spans="2:10" x14ac:dyDescent="0.2">
      <c r="B1895" s="447"/>
      <c r="C1895" s="448"/>
      <c r="D1895" s="448" t="s">
        <v>363</v>
      </c>
      <c r="E1895" s="448"/>
      <c r="F1895" s="462">
        <v>0.441417851332641</v>
      </c>
      <c r="G1895" s="449"/>
      <c r="H1895" s="448"/>
      <c r="I1895" s="448"/>
      <c r="J1895" s="450"/>
    </row>
    <row r="1896" spans="2:10" x14ac:dyDescent="0.2">
      <c r="B1896" s="447"/>
      <c r="C1896" s="448"/>
      <c r="D1896" s="448" t="s">
        <v>364</v>
      </c>
      <c r="E1896" s="448"/>
      <c r="F1896" s="462">
        <v>0.45329401322100699</v>
      </c>
      <c r="G1896" s="449"/>
      <c r="H1896" s="448"/>
      <c r="I1896" s="448"/>
      <c r="J1896" s="450"/>
    </row>
    <row r="1897" spans="2:10" x14ac:dyDescent="0.2">
      <c r="B1897" s="447"/>
      <c r="C1897" s="448"/>
      <c r="D1897" s="448" t="s">
        <v>365</v>
      </c>
      <c r="E1897" s="448"/>
      <c r="F1897" s="462">
        <v>0.46720712838998102</v>
      </c>
      <c r="G1897" s="449"/>
      <c r="H1897" s="448"/>
      <c r="I1897" s="448"/>
      <c r="J1897" s="450"/>
    </row>
    <row r="1898" spans="2:10" x14ac:dyDescent="0.2">
      <c r="B1898" s="447"/>
      <c r="C1898" s="448"/>
      <c r="D1898" s="448" t="s">
        <v>366</v>
      </c>
      <c r="E1898" s="448"/>
      <c r="F1898" s="462">
        <v>0.486552027871334</v>
      </c>
      <c r="G1898" s="449"/>
      <c r="H1898" s="448"/>
      <c r="I1898" s="448"/>
      <c r="J1898" s="450"/>
    </row>
    <row r="1899" spans="2:10" x14ac:dyDescent="0.2">
      <c r="B1899" s="447"/>
      <c r="C1899" s="448"/>
      <c r="D1899" s="448" t="s">
        <v>367</v>
      </c>
      <c r="E1899" s="448"/>
      <c r="F1899" s="462">
        <v>0.63009047657724804</v>
      </c>
      <c r="G1899" s="449"/>
      <c r="H1899" s="448"/>
      <c r="I1899" s="448"/>
      <c r="J1899" s="450"/>
    </row>
    <row r="1900" spans="2:10" x14ac:dyDescent="0.2">
      <c r="B1900" s="447"/>
      <c r="C1900" s="448"/>
      <c r="D1900" s="448"/>
      <c r="E1900" s="448"/>
      <c r="F1900" s="448"/>
      <c r="G1900" s="449"/>
      <c r="H1900" s="448"/>
      <c r="I1900" s="448"/>
      <c r="J1900" s="450"/>
    </row>
    <row r="1901" spans="2:10" x14ac:dyDescent="0.2">
      <c r="B1901" s="451" t="s">
        <v>794</v>
      </c>
      <c r="C1901" s="452"/>
      <c r="D1901" s="452"/>
      <c r="E1901" s="452"/>
      <c r="F1901" s="452"/>
      <c r="G1901" s="453"/>
      <c r="H1901" s="452"/>
      <c r="I1901" s="452"/>
      <c r="J1901" s="454"/>
    </row>
    <row r="1902" spans="2:10" x14ac:dyDescent="0.2">
      <c r="B1902" s="447"/>
      <c r="C1902" s="448"/>
      <c r="D1902" s="448"/>
      <c r="E1902" s="448"/>
      <c r="F1902" s="448"/>
      <c r="G1902" s="449"/>
      <c r="H1902" s="448"/>
      <c r="I1902" s="448"/>
      <c r="J1902" s="450"/>
    </row>
    <row r="1903" spans="2:10" x14ac:dyDescent="0.2">
      <c r="B1903" s="447"/>
      <c r="C1903" s="448" t="s">
        <v>335</v>
      </c>
      <c r="D1903" s="448"/>
      <c r="E1903" s="448"/>
      <c r="F1903" s="448"/>
      <c r="G1903" s="449"/>
      <c r="H1903" s="448"/>
      <c r="I1903" s="448"/>
      <c r="J1903" s="450"/>
    </row>
    <row r="1904" spans="2:10" x14ac:dyDescent="0.2">
      <c r="B1904" s="447"/>
      <c r="C1904" s="448"/>
      <c r="D1904" s="448" t="s">
        <v>788</v>
      </c>
      <c r="E1904" s="448"/>
      <c r="F1904" s="448"/>
      <c r="G1904" s="449"/>
      <c r="H1904" s="448"/>
      <c r="I1904" s="448"/>
      <c r="J1904" s="450"/>
    </row>
    <row r="1905" spans="2:10" x14ac:dyDescent="0.2">
      <c r="B1905" s="447"/>
      <c r="C1905" s="448"/>
      <c r="D1905" s="448" t="s">
        <v>528</v>
      </c>
      <c r="E1905" s="448"/>
      <c r="F1905" s="448"/>
      <c r="G1905" s="449"/>
      <c r="H1905" s="448"/>
      <c r="I1905" s="448"/>
      <c r="J1905" s="450"/>
    </row>
    <row r="1906" spans="2:10" x14ac:dyDescent="0.2">
      <c r="B1906" s="447"/>
      <c r="C1906" s="448"/>
      <c r="D1906" s="448" t="s">
        <v>470</v>
      </c>
      <c r="E1906" s="448"/>
      <c r="F1906" s="448"/>
      <c r="G1906" s="449"/>
      <c r="H1906" s="448"/>
      <c r="I1906" s="448"/>
      <c r="J1906" s="450"/>
    </row>
    <row r="1907" spans="2:10" x14ac:dyDescent="0.2">
      <c r="B1907" s="447"/>
      <c r="C1907" s="448"/>
      <c r="D1907" s="448"/>
      <c r="E1907" s="448"/>
      <c r="F1907" s="448"/>
      <c r="G1907" s="449"/>
      <c r="H1907" s="448"/>
      <c r="I1907" s="448"/>
      <c r="J1907" s="450"/>
    </row>
    <row r="1908" spans="2:10" x14ac:dyDescent="0.2">
      <c r="B1908" s="447"/>
      <c r="C1908" s="448"/>
      <c r="D1908" s="448"/>
      <c r="E1908" s="448"/>
      <c r="F1908" s="448"/>
      <c r="G1908" s="449"/>
      <c r="H1908" s="448"/>
      <c r="I1908" s="448"/>
      <c r="J1908" s="450"/>
    </row>
    <row r="1909" spans="2:10" x14ac:dyDescent="0.2">
      <c r="B1909" s="447"/>
      <c r="C1909" s="448"/>
      <c r="D1909" s="448"/>
      <c r="E1909" s="448"/>
      <c r="F1909" s="448"/>
      <c r="G1909" s="449"/>
      <c r="H1909" s="448"/>
      <c r="I1909" s="448"/>
      <c r="J1909" s="450"/>
    </row>
    <row r="1910" spans="2:10" x14ac:dyDescent="0.2">
      <c r="B1910" s="447"/>
      <c r="C1910" s="448"/>
      <c r="D1910" s="448"/>
      <c r="E1910" s="448"/>
      <c r="F1910" s="448"/>
      <c r="G1910" s="449"/>
      <c r="H1910" s="448"/>
      <c r="I1910" s="448"/>
      <c r="J1910" s="450"/>
    </row>
    <row r="1911" spans="2:10" x14ac:dyDescent="0.2">
      <c r="B1911" s="447"/>
      <c r="C1911" s="448"/>
      <c r="D1911" s="448"/>
      <c r="E1911" s="448"/>
      <c r="F1911" s="448"/>
      <c r="G1911" s="449"/>
      <c r="H1911" s="448"/>
      <c r="I1911" s="448"/>
      <c r="J1911" s="450"/>
    </row>
    <row r="1912" spans="2:10" x14ac:dyDescent="0.2">
      <c r="B1912" s="447"/>
      <c r="C1912" s="448"/>
      <c r="D1912" s="448"/>
      <c r="E1912" s="448"/>
      <c r="F1912" s="448"/>
      <c r="G1912" s="449"/>
      <c r="H1912" s="448"/>
      <c r="I1912" s="448"/>
      <c r="J1912" s="450"/>
    </row>
    <row r="1913" spans="2:10" x14ac:dyDescent="0.2">
      <c r="B1913" s="447"/>
      <c r="C1913" s="448"/>
      <c r="D1913" s="448"/>
      <c r="E1913" s="448"/>
      <c r="F1913" s="448"/>
      <c r="G1913" s="449"/>
      <c r="H1913" s="448"/>
      <c r="I1913" s="448"/>
      <c r="J1913" s="450"/>
    </row>
    <row r="1914" spans="2:10" x14ac:dyDescent="0.2">
      <c r="B1914" s="447"/>
      <c r="C1914" s="448"/>
      <c r="D1914" s="448"/>
      <c r="E1914" s="448"/>
      <c r="F1914" s="448"/>
      <c r="G1914" s="449"/>
      <c r="H1914" s="448"/>
      <c r="I1914" s="448"/>
      <c r="J1914" s="450"/>
    </row>
    <row r="1915" spans="2:10" x14ac:dyDescent="0.2">
      <c r="B1915" s="447"/>
      <c r="C1915" s="448"/>
      <c r="D1915" s="448"/>
      <c r="E1915" s="448"/>
      <c r="F1915" s="448"/>
      <c r="G1915" s="449"/>
      <c r="H1915" s="448"/>
      <c r="I1915" s="448"/>
      <c r="J1915" s="450"/>
    </row>
    <row r="1916" spans="2:10" x14ac:dyDescent="0.2">
      <c r="B1916" s="447"/>
      <c r="C1916" s="448"/>
      <c r="D1916" s="448"/>
      <c r="E1916" s="448"/>
      <c r="F1916" s="448"/>
      <c r="G1916" s="449"/>
      <c r="H1916" s="448"/>
      <c r="I1916" s="448"/>
      <c r="J1916" s="450"/>
    </row>
    <row r="1917" spans="2:10" x14ac:dyDescent="0.2">
      <c r="B1917" s="447"/>
      <c r="C1917" s="448"/>
      <c r="D1917" s="448"/>
      <c r="E1917" s="448"/>
      <c r="F1917" s="448"/>
      <c r="G1917" s="449"/>
      <c r="H1917" s="448"/>
      <c r="I1917" s="448"/>
      <c r="J1917" s="450"/>
    </row>
    <row r="1918" spans="2:10" x14ac:dyDescent="0.2">
      <c r="B1918" s="447"/>
      <c r="C1918" s="448"/>
      <c r="D1918" s="448"/>
      <c r="E1918" s="448"/>
      <c r="F1918" s="448"/>
      <c r="G1918" s="449"/>
      <c r="H1918" s="448"/>
      <c r="I1918" s="448"/>
      <c r="J1918" s="450"/>
    </row>
    <row r="1919" spans="2:10" x14ac:dyDescent="0.2">
      <c r="B1919" s="447"/>
      <c r="C1919" s="448"/>
      <c r="D1919" s="448"/>
      <c r="E1919" s="448"/>
      <c r="F1919" s="448"/>
      <c r="G1919" s="449"/>
      <c r="H1919" s="448"/>
      <c r="I1919" s="448"/>
      <c r="J1919" s="450"/>
    </row>
    <row r="1920" spans="2:10" x14ac:dyDescent="0.2">
      <c r="B1920" s="447"/>
      <c r="C1920" s="448"/>
      <c r="D1920" s="448"/>
      <c r="E1920" s="448"/>
      <c r="F1920" s="448"/>
      <c r="G1920" s="449"/>
      <c r="H1920" s="448"/>
      <c r="I1920" s="448"/>
      <c r="J1920" s="450"/>
    </row>
    <row r="1921" spans="2:10" x14ac:dyDescent="0.2">
      <c r="B1921" s="447"/>
      <c r="C1921" s="448"/>
      <c r="D1921" s="448"/>
      <c r="E1921" s="448"/>
      <c r="F1921" s="448"/>
      <c r="G1921" s="449"/>
      <c r="H1921" s="448"/>
      <c r="I1921" s="448"/>
      <c r="J1921" s="450"/>
    </row>
    <row r="1922" spans="2:10" x14ac:dyDescent="0.2">
      <c r="B1922" s="447"/>
      <c r="C1922" s="448"/>
      <c r="D1922" s="448"/>
      <c r="E1922" s="448"/>
      <c r="F1922" s="448"/>
      <c r="G1922" s="449"/>
      <c r="H1922" s="448"/>
      <c r="I1922" s="448"/>
      <c r="J1922" s="450"/>
    </row>
    <row r="1923" spans="2:10" x14ac:dyDescent="0.2">
      <c r="B1923" s="447"/>
      <c r="C1923" s="448"/>
      <c r="D1923" s="448"/>
      <c r="E1923" s="448"/>
      <c r="F1923" s="448"/>
      <c r="G1923" s="449"/>
      <c r="H1923" s="448"/>
      <c r="I1923" s="448"/>
      <c r="J1923" s="450"/>
    </row>
    <row r="1924" spans="2:10" x14ac:dyDescent="0.2">
      <c r="B1924" s="447"/>
      <c r="C1924" s="448"/>
      <c r="D1924" s="448"/>
      <c r="E1924" s="448"/>
      <c r="F1924" s="448"/>
      <c r="G1924" s="449"/>
      <c r="H1924" s="448"/>
      <c r="I1924" s="448"/>
      <c r="J1924" s="450"/>
    </row>
    <row r="1925" spans="2:10" x14ac:dyDescent="0.2">
      <c r="B1925" s="447"/>
      <c r="C1925" s="448"/>
      <c r="D1925" s="448"/>
      <c r="E1925" s="448"/>
      <c r="F1925" s="448"/>
      <c r="G1925" s="449"/>
      <c r="H1925" s="448"/>
      <c r="I1925" s="448"/>
      <c r="J1925" s="450"/>
    </row>
    <row r="1926" spans="2:10" x14ac:dyDescent="0.2">
      <c r="B1926" s="447"/>
      <c r="C1926" s="448" t="s">
        <v>339</v>
      </c>
      <c r="D1926" s="448"/>
      <c r="E1926" s="448"/>
      <c r="F1926" s="455" t="s">
        <v>340</v>
      </c>
      <c r="G1926" s="449"/>
      <c r="H1926" s="448"/>
      <c r="I1926" s="448"/>
      <c r="J1926" s="450"/>
    </row>
    <row r="1927" spans="2:10" x14ac:dyDescent="0.2">
      <c r="B1927" s="447"/>
      <c r="C1927" s="448"/>
      <c r="D1927" s="448" t="s">
        <v>341</v>
      </c>
      <c r="E1927" s="448"/>
      <c r="F1927" s="456">
        <v>1000000</v>
      </c>
      <c r="G1927" s="449"/>
      <c r="H1927" s="448"/>
      <c r="I1927" s="448"/>
      <c r="J1927" s="450"/>
    </row>
    <row r="1928" spans="2:10" x14ac:dyDescent="0.2">
      <c r="B1928" s="447"/>
      <c r="C1928" s="448"/>
      <c r="D1928" s="448" t="s">
        <v>342</v>
      </c>
      <c r="E1928" s="448"/>
      <c r="F1928" s="462">
        <v>0.50465680555555548</v>
      </c>
      <c r="G1928" s="449"/>
      <c r="H1928" s="448"/>
      <c r="I1928" s="448"/>
      <c r="J1928" s="450"/>
    </row>
    <row r="1929" spans="2:10" x14ac:dyDescent="0.2">
      <c r="B1929" s="447"/>
      <c r="C1929" s="448"/>
      <c r="D1929" s="448" t="s">
        <v>343</v>
      </c>
      <c r="E1929" s="448"/>
      <c r="F1929" s="462">
        <v>0.52593854380324034</v>
      </c>
      <c r="G1929" s="449"/>
      <c r="H1929" s="448"/>
      <c r="I1929" s="448"/>
      <c r="J1929" s="450"/>
    </row>
    <row r="1930" spans="2:10" x14ac:dyDescent="0.2">
      <c r="B1930" s="447"/>
      <c r="C1930" s="448"/>
      <c r="D1930" s="448" t="s">
        <v>344</v>
      </c>
      <c r="E1930" s="448"/>
      <c r="F1930" s="462">
        <v>0.52267318869801471</v>
      </c>
      <c r="G1930" s="449"/>
      <c r="H1930" s="448"/>
      <c r="I1930" s="448"/>
      <c r="J1930" s="450"/>
    </row>
    <row r="1931" spans="2:10" x14ac:dyDescent="0.2">
      <c r="B1931" s="447"/>
      <c r="C1931" s="448"/>
      <c r="D1931" s="448" t="s">
        <v>345</v>
      </c>
      <c r="E1931" s="448"/>
      <c r="F1931" s="463" t="s">
        <v>393</v>
      </c>
      <c r="G1931" s="449"/>
      <c r="H1931" s="448"/>
      <c r="I1931" s="448"/>
      <c r="J1931" s="450"/>
    </row>
    <row r="1932" spans="2:10" x14ac:dyDescent="0.2">
      <c r="B1932" s="447"/>
      <c r="C1932" s="448"/>
      <c r="D1932" s="448" t="s">
        <v>346</v>
      </c>
      <c r="E1932" s="448"/>
      <c r="F1932" s="462">
        <v>3.9154347063328543E-2</v>
      </c>
      <c r="G1932" s="449"/>
      <c r="H1932" s="448"/>
      <c r="I1932" s="448"/>
      <c r="J1932" s="450"/>
    </row>
    <row r="1933" spans="2:10" x14ac:dyDescent="0.2">
      <c r="B1933" s="447"/>
      <c r="C1933" s="448"/>
      <c r="D1933" s="448" t="s">
        <v>347</v>
      </c>
      <c r="E1933" s="448"/>
      <c r="F1933" s="462">
        <v>1.5330628939555844E-3</v>
      </c>
      <c r="G1933" s="449"/>
      <c r="H1933" s="448"/>
      <c r="I1933" s="448"/>
      <c r="J1933" s="450"/>
    </row>
    <row r="1934" spans="2:10" x14ac:dyDescent="0.2">
      <c r="B1934" s="447"/>
      <c r="C1934" s="448"/>
      <c r="D1934" s="448" t="s">
        <v>348</v>
      </c>
      <c r="E1934" s="448"/>
      <c r="F1934" s="459">
        <v>0.41258039170132649</v>
      </c>
      <c r="G1934" s="449"/>
      <c r="H1934" s="448"/>
      <c r="I1934" s="448"/>
      <c r="J1934" s="450"/>
    </row>
    <row r="1935" spans="2:10" x14ac:dyDescent="0.2">
      <c r="B1935" s="447"/>
      <c r="C1935" s="448"/>
      <c r="D1935" s="448" t="s">
        <v>349</v>
      </c>
      <c r="E1935" s="448"/>
      <c r="F1935" s="460">
        <v>2.869481114443015</v>
      </c>
      <c r="G1935" s="449"/>
      <c r="H1935" s="448"/>
      <c r="I1935" s="448"/>
      <c r="J1935" s="450"/>
    </row>
    <row r="1936" spans="2:10" x14ac:dyDescent="0.2">
      <c r="B1936" s="447"/>
      <c r="C1936" s="448"/>
      <c r="D1936" s="448" t="s">
        <v>350</v>
      </c>
      <c r="E1936" s="448"/>
      <c r="F1936" s="459">
        <v>7.444662028416886E-2</v>
      </c>
      <c r="G1936" s="449"/>
      <c r="H1936" s="448"/>
      <c r="I1936" s="448"/>
      <c r="J1936" s="450"/>
    </row>
    <row r="1937" spans="2:10" x14ac:dyDescent="0.2">
      <c r="B1937" s="447"/>
      <c r="C1937" s="448"/>
      <c r="D1937" s="448" t="s">
        <v>351</v>
      </c>
      <c r="E1937" s="448"/>
      <c r="F1937" s="462">
        <v>0.4013443767183994</v>
      </c>
      <c r="G1937" s="449"/>
      <c r="H1937" s="448"/>
      <c r="I1937" s="448"/>
      <c r="J1937" s="450"/>
    </row>
    <row r="1938" spans="2:10" x14ac:dyDescent="0.2">
      <c r="B1938" s="447"/>
      <c r="C1938" s="448"/>
      <c r="D1938" s="448" t="s">
        <v>352</v>
      </c>
      <c r="E1938" s="448"/>
      <c r="F1938" s="462">
        <v>0.74587059256772903</v>
      </c>
      <c r="G1938" s="449"/>
      <c r="H1938" s="448"/>
      <c r="I1938" s="448"/>
      <c r="J1938" s="450"/>
    </row>
    <row r="1939" spans="2:10" x14ac:dyDescent="0.2">
      <c r="B1939" s="447"/>
      <c r="C1939" s="448"/>
      <c r="D1939" s="448" t="s">
        <v>353</v>
      </c>
      <c r="E1939" s="448"/>
      <c r="F1939" s="462">
        <v>0.34452621584932963</v>
      </c>
      <c r="G1939" s="449"/>
      <c r="H1939" s="448"/>
      <c r="I1939" s="448"/>
      <c r="J1939" s="450"/>
    </row>
    <row r="1940" spans="2:10" x14ac:dyDescent="0.2">
      <c r="B1940" s="447"/>
      <c r="C1940" s="448"/>
      <c r="D1940" s="448" t="s">
        <v>354</v>
      </c>
      <c r="E1940" s="448"/>
      <c r="F1940" s="462">
        <v>3.9154347063328541E-5</v>
      </c>
      <c r="G1940" s="449"/>
      <c r="H1940" s="448"/>
      <c r="I1940" s="448"/>
      <c r="J1940" s="450"/>
    </row>
    <row r="1941" spans="2:10" x14ac:dyDescent="0.2">
      <c r="B1941" s="447"/>
      <c r="C1941" s="448"/>
      <c r="D1941" s="448"/>
      <c r="E1941" s="448"/>
      <c r="F1941" s="448"/>
      <c r="G1941" s="449"/>
      <c r="H1941" s="448"/>
      <c r="I1941" s="448"/>
      <c r="J1941" s="450"/>
    </row>
    <row r="1942" spans="2:10" x14ac:dyDescent="0.2">
      <c r="B1942" s="451" t="s">
        <v>793</v>
      </c>
      <c r="C1942" s="452"/>
      <c r="D1942" s="452"/>
      <c r="E1942" s="452"/>
      <c r="F1942" s="452"/>
      <c r="G1942" s="453"/>
      <c r="H1942" s="452"/>
      <c r="I1942" s="452"/>
      <c r="J1942" s="454"/>
    </row>
    <row r="1943" spans="2:10" x14ac:dyDescent="0.2">
      <c r="B1943" s="447"/>
      <c r="C1943" s="448"/>
      <c r="D1943" s="448"/>
      <c r="E1943" s="448"/>
      <c r="F1943" s="448"/>
      <c r="G1943" s="449"/>
      <c r="H1943" s="448"/>
      <c r="I1943" s="448"/>
      <c r="J1943" s="450"/>
    </row>
    <row r="1944" spans="2:10" x14ac:dyDescent="0.2">
      <c r="B1944" s="447"/>
      <c r="C1944" s="448" t="s">
        <v>356</v>
      </c>
      <c r="D1944" s="448"/>
      <c r="E1944" s="448"/>
      <c r="F1944" s="455" t="s">
        <v>340</v>
      </c>
      <c r="G1944" s="449"/>
      <c r="H1944" s="448"/>
      <c r="I1944" s="448"/>
      <c r="J1944" s="450"/>
    </row>
    <row r="1945" spans="2:10" x14ac:dyDescent="0.2">
      <c r="B1945" s="447"/>
      <c r="C1945" s="448"/>
      <c r="D1945" s="448" t="s">
        <v>357</v>
      </c>
      <c r="E1945" s="448"/>
      <c r="F1945" s="462">
        <v>0.40134437671839901</v>
      </c>
      <c r="G1945" s="449"/>
      <c r="H1945" s="448"/>
      <c r="I1945" s="448"/>
      <c r="J1945" s="450"/>
    </row>
    <row r="1946" spans="2:10" x14ac:dyDescent="0.2">
      <c r="B1946" s="447"/>
      <c r="C1946" s="448"/>
      <c r="D1946" s="448" t="s">
        <v>358</v>
      </c>
      <c r="E1946" s="448"/>
      <c r="F1946" s="462">
        <v>0.47789440172252501</v>
      </c>
      <c r="G1946" s="449"/>
      <c r="H1946" s="448"/>
      <c r="I1946" s="448"/>
      <c r="J1946" s="450"/>
    </row>
    <row r="1947" spans="2:10" x14ac:dyDescent="0.2">
      <c r="B1947" s="447"/>
      <c r="C1947" s="448"/>
      <c r="D1947" s="448" t="s">
        <v>359</v>
      </c>
      <c r="E1947" s="448"/>
      <c r="F1947" s="462">
        <v>0.49069825745678203</v>
      </c>
      <c r="G1947" s="449"/>
      <c r="H1947" s="448"/>
      <c r="I1947" s="448"/>
      <c r="J1947" s="450"/>
    </row>
    <row r="1948" spans="2:10" x14ac:dyDescent="0.2">
      <c r="B1948" s="447"/>
      <c r="C1948" s="448"/>
      <c r="D1948" s="448" t="s">
        <v>360</v>
      </c>
      <c r="E1948" s="448"/>
      <c r="F1948" s="462">
        <v>0.50149958320413002</v>
      </c>
      <c r="G1948" s="449"/>
      <c r="H1948" s="448"/>
      <c r="I1948" s="448"/>
      <c r="J1948" s="450"/>
    </row>
    <row r="1949" spans="2:10" x14ac:dyDescent="0.2">
      <c r="B1949" s="447"/>
      <c r="C1949" s="448"/>
      <c r="D1949" s="448" t="s">
        <v>361</v>
      </c>
      <c r="E1949" s="448"/>
      <c r="F1949" s="462">
        <v>0.512040470794346</v>
      </c>
      <c r="G1949" s="449"/>
      <c r="H1949" s="448"/>
      <c r="I1949" s="448"/>
      <c r="J1949" s="450"/>
    </row>
    <row r="1950" spans="2:10" x14ac:dyDescent="0.2">
      <c r="B1950" s="447"/>
      <c r="C1950" s="448"/>
      <c r="D1950" s="448" t="s">
        <v>362</v>
      </c>
      <c r="E1950" s="448"/>
      <c r="F1950" s="462">
        <v>0.52267316604237601</v>
      </c>
      <c r="G1950" s="449"/>
      <c r="H1950" s="448"/>
      <c r="I1950" s="448"/>
      <c r="J1950" s="450"/>
    </row>
    <row r="1951" spans="2:10" x14ac:dyDescent="0.2">
      <c r="B1951" s="447"/>
      <c r="C1951" s="448"/>
      <c r="D1951" s="448" t="s">
        <v>363</v>
      </c>
      <c r="E1951" s="448"/>
      <c r="F1951" s="462">
        <v>0.53374202490935796</v>
      </c>
      <c r="G1951" s="449"/>
      <c r="H1951" s="448"/>
      <c r="I1951" s="448"/>
      <c r="J1951" s="450"/>
    </row>
    <row r="1952" spans="2:10" x14ac:dyDescent="0.2">
      <c r="B1952" s="447"/>
      <c r="C1952" s="448"/>
      <c r="D1952" s="448" t="s">
        <v>364</v>
      </c>
      <c r="E1952" s="448"/>
      <c r="F1952" s="462">
        <v>0.545636263889964</v>
      </c>
      <c r="G1952" s="449"/>
      <c r="H1952" s="448"/>
      <c r="I1952" s="448"/>
      <c r="J1952" s="450"/>
    </row>
    <row r="1953" spans="2:10" x14ac:dyDescent="0.2">
      <c r="B1953" s="447"/>
      <c r="C1953" s="448"/>
      <c r="D1953" s="448" t="s">
        <v>365</v>
      </c>
      <c r="E1953" s="448"/>
      <c r="F1953" s="462">
        <v>0.55961804891914002</v>
      </c>
      <c r="G1953" s="449"/>
      <c r="H1953" s="448"/>
      <c r="I1953" s="448"/>
      <c r="J1953" s="450"/>
    </row>
    <row r="1954" spans="2:10" x14ac:dyDescent="0.2">
      <c r="B1954" s="447"/>
      <c r="C1954" s="448"/>
      <c r="D1954" s="448" t="s">
        <v>366</v>
      </c>
      <c r="E1954" s="448"/>
      <c r="F1954" s="462">
        <v>0.57892301473835495</v>
      </c>
      <c r="G1954" s="449"/>
      <c r="H1954" s="448"/>
      <c r="I1954" s="448"/>
      <c r="J1954" s="450"/>
    </row>
    <row r="1955" spans="2:10" x14ac:dyDescent="0.2">
      <c r="B1955" s="447"/>
      <c r="C1955" s="448"/>
      <c r="D1955" s="448" t="s">
        <v>367</v>
      </c>
      <c r="E1955" s="448"/>
      <c r="F1955" s="462">
        <v>0.74587059256772903</v>
      </c>
      <c r="G1955" s="449"/>
      <c r="H1955" s="448"/>
      <c r="I1955" s="448"/>
      <c r="J1955" s="450"/>
    </row>
    <row r="1956" spans="2:10" x14ac:dyDescent="0.2">
      <c r="B1956" s="447"/>
      <c r="C1956" s="448"/>
      <c r="D1956" s="448"/>
      <c r="E1956" s="448"/>
      <c r="F1956" s="448"/>
      <c r="G1956" s="449"/>
      <c r="H1956" s="448"/>
      <c r="I1956" s="448"/>
      <c r="J1956" s="450"/>
    </row>
    <row r="1957" spans="2:10" x14ac:dyDescent="0.2">
      <c r="B1957" s="451" t="s">
        <v>533</v>
      </c>
      <c r="C1957" s="452"/>
      <c r="D1957" s="452"/>
      <c r="E1957" s="452"/>
      <c r="F1957" s="452"/>
      <c r="G1957" s="453"/>
      <c r="H1957" s="452"/>
      <c r="I1957" s="452"/>
      <c r="J1957" s="454"/>
    </row>
    <row r="1958" spans="2:10" x14ac:dyDescent="0.2">
      <c r="B1958" s="447"/>
      <c r="C1958" s="448"/>
      <c r="D1958" s="448"/>
      <c r="E1958" s="448"/>
      <c r="F1958" s="448"/>
      <c r="G1958" s="449"/>
      <c r="H1958" s="448"/>
      <c r="I1958" s="448"/>
      <c r="J1958" s="450"/>
    </row>
    <row r="1959" spans="2:10" x14ac:dyDescent="0.2">
      <c r="B1959" s="447"/>
      <c r="C1959" s="448" t="s">
        <v>335</v>
      </c>
      <c r="D1959" s="448"/>
      <c r="E1959" s="448"/>
      <c r="F1959" s="448"/>
      <c r="G1959" s="449"/>
      <c r="H1959" s="448"/>
      <c r="I1959" s="448"/>
      <c r="J1959" s="450"/>
    </row>
    <row r="1960" spans="2:10" x14ac:dyDescent="0.2">
      <c r="B1960" s="447"/>
      <c r="C1960" s="448"/>
      <c r="D1960" s="448" t="s">
        <v>792</v>
      </c>
      <c r="E1960" s="448"/>
      <c r="F1960" s="448"/>
      <c r="G1960" s="449"/>
      <c r="H1960" s="448"/>
      <c r="I1960" s="448"/>
      <c r="J1960" s="450"/>
    </row>
    <row r="1961" spans="2:10" x14ac:dyDescent="0.2">
      <c r="B1961" s="447"/>
      <c r="C1961" s="448"/>
      <c r="D1961" s="448" t="s">
        <v>480</v>
      </c>
      <c r="E1961" s="448"/>
      <c r="F1961" s="448"/>
      <c r="G1961" s="449"/>
      <c r="H1961" s="448"/>
      <c r="I1961" s="448"/>
      <c r="J1961" s="450"/>
    </row>
    <row r="1962" spans="2:10" x14ac:dyDescent="0.2">
      <c r="B1962" s="447"/>
      <c r="C1962" s="448"/>
      <c r="D1962" s="448" t="s">
        <v>470</v>
      </c>
      <c r="E1962" s="448"/>
      <c r="F1962" s="448"/>
      <c r="G1962" s="449"/>
      <c r="H1962" s="448"/>
      <c r="I1962" s="448"/>
      <c r="J1962" s="450"/>
    </row>
    <row r="1963" spans="2:10" x14ac:dyDescent="0.2">
      <c r="B1963" s="447"/>
      <c r="C1963" s="448"/>
      <c r="D1963" s="448"/>
      <c r="E1963" s="448"/>
      <c r="F1963" s="448"/>
      <c r="G1963" s="449"/>
      <c r="H1963" s="448"/>
      <c r="I1963" s="448"/>
      <c r="J1963" s="450"/>
    </row>
    <row r="1964" spans="2:10" x14ac:dyDescent="0.2">
      <c r="B1964" s="447"/>
      <c r="C1964" s="448"/>
      <c r="D1964" s="448"/>
      <c r="E1964" s="448"/>
      <c r="F1964" s="448"/>
      <c r="G1964" s="449"/>
      <c r="H1964" s="448"/>
      <c r="I1964" s="448"/>
      <c r="J1964" s="450"/>
    </row>
    <row r="1965" spans="2:10" x14ac:dyDescent="0.2">
      <c r="B1965" s="447"/>
      <c r="C1965" s="448"/>
      <c r="D1965" s="448"/>
      <c r="E1965" s="448"/>
      <c r="F1965" s="448"/>
      <c r="G1965" s="449"/>
      <c r="H1965" s="448"/>
      <c r="I1965" s="448"/>
      <c r="J1965" s="450"/>
    </row>
    <row r="1966" spans="2:10" x14ac:dyDescent="0.2">
      <c r="B1966" s="447"/>
      <c r="C1966" s="448"/>
      <c r="D1966" s="448"/>
      <c r="E1966" s="448"/>
      <c r="F1966" s="448"/>
      <c r="G1966" s="449"/>
      <c r="H1966" s="448"/>
      <c r="I1966" s="448"/>
      <c r="J1966" s="450"/>
    </row>
    <row r="1967" spans="2:10" x14ac:dyDescent="0.2">
      <c r="B1967" s="447"/>
      <c r="C1967" s="448"/>
      <c r="D1967" s="448"/>
      <c r="E1967" s="448"/>
      <c r="F1967" s="448"/>
      <c r="G1967" s="449"/>
      <c r="H1967" s="448"/>
      <c r="I1967" s="448"/>
      <c r="J1967" s="450"/>
    </row>
    <row r="1968" spans="2:10" x14ac:dyDescent="0.2">
      <c r="B1968" s="447"/>
      <c r="C1968" s="448"/>
      <c r="D1968" s="448"/>
      <c r="E1968" s="448"/>
      <c r="F1968" s="448"/>
      <c r="G1968" s="449"/>
      <c r="H1968" s="448"/>
      <c r="I1968" s="448"/>
      <c r="J1968" s="450"/>
    </row>
    <row r="1969" spans="2:10" x14ac:dyDescent="0.2">
      <c r="B1969" s="447"/>
      <c r="C1969" s="448"/>
      <c r="D1969" s="448"/>
      <c r="E1969" s="448"/>
      <c r="F1969" s="448"/>
      <c r="G1969" s="449"/>
      <c r="H1969" s="448"/>
      <c r="I1969" s="448"/>
      <c r="J1969" s="450"/>
    </row>
    <row r="1970" spans="2:10" x14ac:dyDescent="0.2">
      <c r="B1970" s="447"/>
      <c r="C1970" s="448"/>
      <c r="D1970" s="448"/>
      <c r="E1970" s="448"/>
      <c r="F1970" s="448"/>
      <c r="G1970" s="449"/>
      <c r="H1970" s="448"/>
      <c r="I1970" s="448"/>
      <c r="J1970" s="450"/>
    </row>
    <row r="1971" spans="2:10" x14ac:dyDescent="0.2">
      <c r="B1971" s="447"/>
      <c r="C1971" s="448"/>
      <c r="D1971" s="448"/>
      <c r="E1971" s="448"/>
      <c r="F1971" s="448"/>
      <c r="G1971" s="449"/>
      <c r="H1971" s="448"/>
      <c r="I1971" s="448"/>
      <c r="J1971" s="450"/>
    </row>
    <row r="1972" spans="2:10" x14ac:dyDescent="0.2">
      <c r="B1972" s="447"/>
      <c r="C1972" s="448"/>
      <c r="D1972" s="448"/>
      <c r="E1972" s="448"/>
      <c r="F1972" s="448"/>
      <c r="G1972" s="449"/>
      <c r="H1972" s="448"/>
      <c r="I1972" s="448"/>
      <c r="J1972" s="450"/>
    </row>
    <row r="1973" spans="2:10" x14ac:dyDescent="0.2">
      <c r="B1973" s="447"/>
      <c r="C1973" s="448"/>
      <c r="D1973" s="448"/>
      <c r="E1973" s="448"/>
      <c r="F1973" s="448"/>
      <c r="G1973" s="449"/>
      <c r="H1973" s="448"/>
      <c r="I1973" s="448"/>
      <c r="J1973" s="450"/>
    </row>
    <row r="1974" spans="2:10" x14ac:dyDescent="0.2">
      <c r="B1974" s="447"/>
      <c r="C1974" s="448"/>
      <c r="D1974" s="448"/>
      <c r="E1974" s="448"/>
      <c r="F1974" s="448"/>
      <c r="G1974" s="449"/>
      <c r="H1974" s="448"/>
      <c r="I1974" s="448"/>
      <c r="J1974" s="450"/>
    </row>
    <row r="1975" spans="2:10" x14ac:dyDescent="0.2">
      <c r="B1975" s="447"/>
      <c r="C1975" s="448"/>
      <c r="D1975" s="448"/>
      <c r="E1975" s="448"/>
      <c r="F1975" s="448"/>
      <c r="G1975" s="449"/>
      <c r="H1975" s="448"/>
      <c r="I1975" s="448"/>
      <c r="J1975" s="450"/>
    </row>
    <row r="1976" spans="2:10" x14ac:dyDescent="0.2">
      <c r="B1976" s="447"/>
      <c r="C1976" s="448"/>
      <c r="D1976" s="448"/>
      <c r="E1976" s="448"/>
      <c r="F1976" s="448"/>
      <c r="G1976" s="449"/>
      <c r="H1976" s="448"/>
      <c r="I1976" s="448"/>
      <c r="J1976" s="450"/>
    </row>
    <row r="1977" spans="2:10" x14ac:dyDescent="0.2">
      <c r="B1977" s="447"/>
      <c r="C1977" s="448"/>
      <c r="D1977" s="448"/>
      <c r="E1977" s="448"/>
      <c r="F1977" s="448"/>
      <c r="G1977" s="449"/>
      <c r="H1977" s="448"/>
      <c r="I1977" s="448"/>
      <c r="J1977" s="450"/>
    </row>
    <row r="1978" spans="2:10" x14ac:dyDescent="0.2">
      <c r="B1978" s="447"/>
      <c r="C1978" s="448"/>
      <c r="D1978" s="448"/>
      <c r="E1978" s="448"/>
      <c r="F1978" s="448"/>
      <c r="G1978" s="449"/>
      <c r="H1978" s="448"/>
      <c r="I1978" s="448"/>
      <c r="J1978" s="450"/>
    </row>
    <row r="1979" spans="2:10" x14ac:dyDescent="0.2">
      <c r="B1979" s="447"/>
      <c r="C1979" s="448"/>
      <c r="D1979" s="448"/>
      <c r="E1979" s="448"/>
      <c r="F1979" s="448"/>
      <c r="G1979" s="449"/>
      <c r="H1979" s="448"/>
      <c r="I1979" s="448"/>
      <c r="J1979" s="450"/>
    </row>
    <row r="1980" spans="2:10" x14ac:dyDescent="0.2">
      <c r="B1980" s="447"/>
      <c r="C1980" s="448"/>
      <c r="D1980" s="448"/>
      <c r="E1980" s="448"/>
      <c r="F1980" s="448"/>
      <c r="G1980" s="449"/>
      <c r="H1980" s="448"/>
      <c r="I1980" s="448"/>
      <c r="J1980" s="450"/>
    </row>
    <row r="1981" spans="2:10" x14ac:dyDescent="0.2">
      <c r="B1981" s="447"/>
      <c r="C1981" s="448"/>
      <c r="D1981" s="448"/>
      <c r="E1981" s="448"/>
      <c r="F1981" s="448"/>
      <c r="G1981" s="449"/>
      <c r="H1981" s="448"/>
      <c r="I1981" s="448"/>
      <c r="J1981" s="450"/>
    </row>
    <row r="1982" spans="2:10" x14ac:dyDescent="0.2">
      <c r="B1982" s="447"/>
      <c r="C1982" s="448" t="s">
        <v>339</v>
      </c>
      <c r="D1982" s="448"/>
      <c r="E1982" s="448"/>
      <c r="F1982" s="455" t="s">
        <v>340</v>
      </c>
      <c r="G1982" s="449"/>
      <c r="H1982" s="448"/>
      <c r="I1982" s="448"/>
      <c r="J1982" s="450"/>
    </row>
    <row r="1983" spans="2:10" x14ac:dyDescent="0.2">
      <c r="B1983" s="447"/>
      <c r="C1983" s="448"/>
      <c r="D1983" s="448" t="s">
        <v>341</v>
      </c>
      <c r="E1983" s="448"/>
      <c r="F1983" s="456">
        <v>1000000</v>
      </c>
      <c r="G1983" s="449"/>
      <c r="H1983" s="448"/>
      <c r="I1983" s="448"/>
      <c r="J1983" s="450"/>
    </row>
    <row r="1984" spans="2:10" x14ac:dyDescent="0.2">
      <c r="B1984" s="447"/>
      <c r="C1984" s="448"/>
      <c r="D1984" s="448" t="s">
        <v>342</v>
      </c>
      <c r="E1984" s="448"/>
      <c r="F1984" s="462">
        <v>0.3206944533783711</v>
      </c>
      <c r="G1984" s="449"/>
      <c r="H1984" s="448"/>
      <c r="I1984" s="448"/>
      <c r="J1984" s="450"/>
    </row>
    <row r="1985" spans="2:10" x14ac:dyDescent="0.2">
      <c r="B1985" s="447"/>
      <c r="C1985" s="448"/>
      <c r="D1985" s="448" t="s">
        <v>343</v>
      </c>
      <c r="E1985" s="448"/>
      <c r="F1985" s="462">
        <v>0.34195177951692951</v>
      </c>
      <c r="G1985" s="449"/>
      <c r="H1985" s="448"/>
      <c r="I1985" s="448"/>
      <c r="J1985" s="450"/>
    </row>
    <row r="1986" spans="2:10" x14ac:dyDescent="0.2">
      <c r="B1986" s="447"/>
      <c r="C1986" s="448"/>
      <c r="D1986" s="448" t="s">
        <v>344</v>
      </c>
      <c r="E1986" s="448"/>
      <c r="F1986" s="462">
        <v>0.34041570487648098</v>
      </c>
      <c r="G1986" s="449"/>
      <c r="H1986" s="448"/>
      <c r="I1986" s="448"/>
      <c r="J1986" s="450"/>
    </row>
    <row r="1987" spans="2:10" x14ac:dyDescent="0.2">
      <c r="B1987" s="447"/>
      <c r="C1987" s="448"/>
      <c r="D1987" s="448" t="s">
        <v>345</v>
      </c>
      <c r="E1987" s="448"/>
      <c r="F1987" s="463" t="s">
        <v>393</v>
      </c>
      <c r="G1987" s="449"/>
      <c r="H1987" s="448"/>
      <c r="I1987" s="448"/>
      <c r="J1987" s="450"/>
    </row>
    <row r="1988" spans="2:10" x14ac:dyDescent="0.2">
      <c r="B1988" s="447"/>
      <c r="C1988" s="448"/>
      <c r="D1988" s="448" t="s">
        <v>346</v>
      </c>
      <c r="E1988" s="448"/>
      <c r="F1988" s="462">
        <v>4.3555551618908193E-2</v>
      </c>
      <c r="G1988" s="449"/>
      <c r="H1988" s="448"/>
      <c r="I1988" s="448"/>
      <c r="J1988" s="450"/>
    </row>
    <row r="1989" spans="2:10" x14ac:dyDescent="0.2">
      <c r="B1989" s="447"/>
      <c r="C1989" s="448"/>
      <c r="D1989" s="448" t="s">
        <v>347</v>
      </c>
      <c r="E1989" s="448"/>
      <c r="F1989" s="462">
        <v>1.8970860768273761E-3</v>
      </c>
      <c r="G1989" s="449"/>
      <c r="H1989" s="448"/>
      <c r="I1989" s="448"/>
      <c r="J1989" s="450"/>
    </row>
    <row r="1990" spans="2:10" x14ac:dyDescent="0.2">
      <c r="B1990" s="447"/>
      <c r="C1990" s="448"/>
      <c r="D1990" s="448" t="s">
        <v>348</v>
      </c>
      <c r="E1990" s="448"/>
      <c r="F1990" s="459">
        <v>0.25127707402889421</v>
      </c>
      <c r="G1990" s="449"/>
      <c r="H1990" s="448"/>
      <c r="I1990" s="448"/>
      <c r="J1990" s="450"/>
    </row>
    <row r="1991" spans="2:10" x14ac:dyDescent="0.2">
      <c r="B1991" s="447"/>
      <c r="C1991" s="448"/>
      <c r="D1991" s="448" t="s">
        <v>349</v>
      </c>
      <c r="E1991" s="448"/>
      <c r="F1991" s="460">
        <v>2.7755167365139579</v>
      </c>
      <c r="G1991" s="449"/>
      <c r="H1991" s="448"/>
      <c r="I1991" s="448"/>
      <c r="J1991" s="450"/>
    </row>
    <row r="1992" spans="2:10" x14ac:dyDescent="0.2">
      <c r="B1992" s="447"/>
      <c r="C1992" s="448"/>
      <c r="D1992" s="448" t="s">
        <v>350</v>
      </c>
      <c r="E1992" s="448"/>
      <c r="F1992" s="459">
        <v>0.12737337317103165</v>
      </c>
      <c r="G1992" s="449"/>
      <c r="H1992" s="448"/>
      <c r="I1992" s="448"/>
      <c r="J1992" s="450"/>
    </row>
    <row r="1993" spans="2:10" x14ac:dyDescent="0.2">
      <c r="B1993" s="447"/>
      <c r="C1993" s="448"/>
      <c r="D1993" s="448" t="s">
        <v>351</v>
      </c>
      <c r="E1993" s="448"/>
      <c r="F1993" s="462">
        <v>0.19624099519474292</v>
      </c>
      <c r="G1993" s="449"/>
      <c r="H1993" s="448"/>
      <c r="I1993" s="448"/>
      <c r="J1993" s="450"/>
    </row>
    <row r="1994" spans="2:10" x14ac:dyDescent="0.2">
      <c r="B1994" s="447"/>
      <c r="C1994" s="448"/>
      <c r="D1994" s="448" t="s">
        <v>352</v>
      </c>
      <c r="E1994" s="448"/>
      <c r="F1994" s="462">
        <v>0.54996087114741132</v>
      </c>
      <c r="G1994" s="449"/>
      <c r="H1994" s="448"/>
      <c r="I1994" s="448"/>
      <c r="J1994" s="450"/>
    </row>
    <row r="1995" spans="2:10" x14ac:dyDescent="0.2">
      <c r="B1995" s="447"/>
      <c r="C1995" s="448"/>
      <c r="D1995" s="448" t="s">
        <v>353</v>
      </c>
      <c r="E1995" s="448"/>
      <c r="F1995" s="462">
        <v>0.35371987595266841</v>
      </c>
      <c r="G1995" s="449"/>
      <c r="H1995" s="448"/>
      <c r="I1995" s="448"/>
      <c r="J1995" s="450"/>
    </row>
    <row r="1996" spans="2:10" x14ac:dyDescent="0.2">
      <c r="B1996" s="447"/>
      <c r="C1996" s="448"/>
      <c r="D1996" s="448" t="s">
        <v>354</v>
      </c>
      <c r="E1996" s="448"/>
      <c r="F1996" s="462">
        <v>4.3555551618908197E-5</v>
      </c>
      <c r="G1996" s="449"/>
      <c r="H1996" s="448"/>
      <c r="I1996" s="448"/>
      <c r="J1996" s="450"/>
    </row>
    <row r="1997" spans="2:10" x14ac:dyDescent="0.2">
      <c r="B1997" s="447"/>
      <c r="C1997" s="448"/>
      <c r="D1997" s="448"/>
      <c r="E1997" s="448"/>
      <c r="F1997" s="448"/>
      <c r="G1997" s="449"/>
      <c r="H1997" s="448"/>
      <c r="I1997" s="448"/>
      <c r="J1997" s="450"/>
    </row>
    <row r="1998" spans="2:10" x14ac:dyDescent="0.2">
      <c r="B1998" s="451" t="s">
        <v>535</v>
      </c>
      <c r="C1998" s="452"/>
      <c r="D1998" s="452"/>
      <c r="E1998" s="452"/>
      <c r="F1998" s="452"/>
      <c r="G1998" s="453"/>
      <c r="H1998" s="452"/>
      <c r="I1998" s="452"/>
      <c r="J1998" s="454"/>
    </row>
    <row r="1999" spans="2:10" x14ac:dyDescent="0.2">
      <c r="B1999" s="447"/>
      <c r="C1999" s="448"/>
      <c r="D1999" s="448"/>
      <c r="E1999" s="448"/>
      <c r="F1999" s="448"/>
      <c r="G1999" s="449"/>
      <c r="H1999" s="448"/>
      <c r="I1999" s="448"/>
      <c r="J1999" s="450"/>
    </row>
    <row r="2000" spans="2:10" x14ac:dyDescent="0.2">
      <c r="B2000" s="447"/>
      <c r="C2000" s="448" t="s">
        <v>356</v>
      </c>
      <c r="D2000" s="448"/>
      <c r="E2000" s="448"/>
      <c r="F2000" s="455" t="s">
        <v>340</v>
      </c>
      <c r="G2000" s="449"/>
      <c r="H2000" s="448"/>
      <c r="I2000" s="448"/>
      <c r="J2000" s="450"/>
    </row>
    <row r="2001" spans="2:10" x14ac:dyDescent="0.2">
      <c r="B2001" s="447"/>
      <c r="C2001" s="448"/>
      <c r="D2001" s="448" t="s">
        <v>357</v>
      </c>
      <c r="E2001" s="448"/>
      <c r="F2001" s="462">
        <v>0.196240995194743</v>
      </c>
      <c r="G2001" s="449"/>
      <c r="H2001" s="448"/>
      <c r="I2001" s="448"/>
      <c r="J2001" s="450"/>
    </row>
    <row r="2002" spans="2:10" x14ac:dyDescent="0.2">
      <c r="B2002" s="447"/>
      <c r="C2002" s="448"/>
      <c r="D2002" s="448" t="s">
        <v>358</v>
      </c>
      <c r="E2002" s="448"/>
      <c r="F2002" s="462">
        <v>0.28589397659104399</v>
      </c>
      <c r="G2002" s="449"/>
      <c r="H2002" s="448"/>
      <c r="I2002" s="448"/>
      <c r="J2002" s="450"/>
    </row>
    <row r="2003" spans="2:10" x14ac:dyDescent="0.2">
      <c r="B2003" s="447"/>
      <c r="C2003" s="448"/>
      <c r="D2003" s="448" t="s">
        <v>359</v>
      </c>
      <c r="E2003" s="448"/>
      <c r="F2003" s="462">
        <v>0.30271423713858903</v>
      </c>
      <c r="G2003" s="449"/>
      <c r="H2003" s="448"/>
      <c r="I2003" s="448"/>
      <c r="J2003" s="450"/>
    </row>
    <row r="2004" spans="2:10" x14ac:dyDescent="0.2">
      <c r="B2004" s="447"/>
      <c r="C2004" s="448"/>
      <c r="D2004" s="448" t="s">
        <v>360</v>
      </c>
      <c r="E2004" s="448"/>
      <c r="F2004" s="462">
        <v>0.31652100631082702</v>
      </c>
      <c r="G2004" s="449"/>
      <c r="H2004" s="448"/>
      <c r="I2004" s="448"/>
      <c r="J2004" s="450"/>
    </row>
    <row r="2005" spans="2:10" x14ac:dyDescent="0.2">
      <c r="B2005" s="447"/>
      <c r="C2005" s="448"/>
      <c r="D2005" s="448" t="s">
        <v>361</v>
      </c>
      <c r="E2005" s="448"/>
      <c r="F2005" s="462">
        <v>0.328794798687712</v>
      </c>
      <c r="G2005" s="449"/>
      <c r="H2005" s="448"/>
      <c r="I2005" s="448"/>
      <c r="J2005" s="450"/>
    </row>
    <row r="2006" spans="2:10" x14ac:dyDescent="0.2">
      <c r="B2006" s="447"/>
      <c r="C2006" s="448"/>
      <c r="D2006" s="448" t="s">
        <v>362</v>
      </c>
      <c r="E2006" s="448"/>
      <c r="F2006" s="462">
        <v>0.34041563921796902</v>
      </c>
      <c r="G2006" s="449"/>
      <c r="H2006" s="448"/>
      <c r="I2006" s="448"/>
      <c r="J2006" s="450"/>
    </row>
    <row r="2007" spans="2:10" x14ac:dyDescent="0.2">
      <c r="B2007" s="447"/>
      <c r="C2007" s="448"/>
      <c r="D2007" s="448" t="s">
        <v>363</v>
      </c>
      <c r="E2007" s="448"/>
      <c r="F2007" s="462">
        <v>0.35203756094870597</v>
      </c>
      <c r="G2007" s="449"/>
      <c r="H2007" s="448"/>
      <c r="I2007" s="448"/>
      <c r="J2007" s="450"/>
    </row>
    <row r="2008" spans="2:10" x14ac:dyDescent="0.2">
      <c r="B2008" s="447"/>
      <c r="C2008" s="448"/>
      <c r="D2008" s="448" t="s">
        <v>364</v>
      </c>
      <c r="E2008" s="448"/>
      <c r="F2008" s="462">
        <v>0.36456637104281098</v>
      </c>
      <c r="G2008" s="449"/>
      <c r="H2008" s="448"/>
      <c r="I2008" s="448"/>
      <c r="J2008" s="450"/>
    </row>
    <row r="2009" spans="2:10" x14ac:dyDescent="0.2">
      <c r="B2009" s="447"/>
      <c r="C2009" s="448"/>
      <c r="D2009" s="448" t="s">
        <v>365</v>
      </c>
      <c r="E2009" s="448"/>
      <c r="F2009" s="462">
        <v>0.379238591637307</v>
      </c>
      <c r="G2009" s="449"/>
      <c r="H2009" s="448"/>
      <c r="I2009" s="448"/>
      <c r="J2009" s="450"/>
    </row>
    <row r="2010" spans="2:10" x14ac:dyDescent="0.2">
      <c r="B2010" s="447"/>
      <c r="C2010" s="448"/>
      <c r="D2010" s="448" t="s">
        <v>366</v>
      </c>
      <c r="E2010" s="448"/>
      <c r="F2010" s="462">
        <v>0.399547861202522</v>
      </c>
      <c r="G2010" s="449"/>
      <c r="H2010" s="448"/>
      <c r="I2010" s="448"/>
      <c r="J2010" s="450"/>
    </row>
    <row r="2011" spans="2:10" x14ac:dyDescent="0.2">
      <c r="B2011" s="447"/>
      <c r="C2011" s="448"/>
      <c r="D2011" s="448" t="s">
        <v>367</v>
      </c>
      <c r="E2011" s="448"/>
      <c r="F2011" s="462">
        <v>0.54996087114741099</v>
      </c>
      <c r="G2011" s="449"/>
      <c r="H2011" s="448"/>
      <c r="I2011" s="448"/>
      <c r="J2011" s="450"/>
    </row>
    <row r="2012" spans="2:10" x14ac:dyDescent="0.2">
      <c r="B2012" s="447"/>
      <c r="C2012" s="448"/>
      <c r="D2012" s="448"/>
      <c r="E2012" s="448"/>
      <c r="F2012" s="448"/>
      <c r="G2012" s="449"/>
      <c r="H2012" s="448"/>
      <c r="I2012" s="448"/>
      <c r="J2012" s="450"/>
    </row>
    <row r="2013" spans="2:10" x14ac:dyDescent="0.2">
      <c r="B2013" s="451" t="s">
        <v>536</v>
      </c>
      <c r="C2013" s="452"/>
      <c r="D2013" s="452"/>
      <c r="E2013" s="452"/>
      <c r="F2013" s="452"/>
      <c r="G2013" s="453"/>
      <c r="H2013" s="452"/>
      <c r="I2013" s="452"/>
      <c r="J2013" s="454"/>
    </row>
    <row r="2014" spans="2:10" x14ac:dyDescent="0.2">
      <c r="B2014" s="447"/>
      <c r="C2014" s="448"/>
      <c r="D2014" s="448"/>
      <c r="E2014" s="448"/>
      <c r="F2014" s="448"/>
      <c r="G2014" s="449"/>
      <c r="H2014" s="448"/>
      <c r="I2014" s="448"/>
      <c r="J2014" s="450"/>
    </row>
    <row r="2015" spans="2:10" x14ac:dyDescent="0.2">
      <c r="B2015" s="447"/>
      <c r="C2015" s="448" t="s">
        <v>335</v>
      </c>
      <c r="D2015" s="448"/>
      <c r="E2015" s="448"/>
      <c r="F2015" s="448"/>
      <c r="G2015" s="449"/>
      <c r="H2015" s="448"/>
      <c r="I2015" s="448"/>
      <c r="J2015" s="450"/>
    </row>
    <row r="2016" spans="2:10" x14ac:dyDescent="0.2">
      <c r="B2016" s="447"/>
      <c r="C2016" s="448"/>
      <c r="D2016" s="448" t="s">
        <v>791</v>
      </c>
      <c r="E2016" s="448"/>
      <c r="F2016" s="448"/>
      <c r="G2016" s="449"/>
      <c r="H2016" s="448"/>
      <c r="I2016" s="448"/>
      <c r="J2016" s="450"/>
    </row>
    <row r="2017" spans="2:10" x14ac:dyDescent="0.2">
      <c r="B2017" s="447"/>
      <c r="C2017" s="448"/>
      <c r="D2017" s="448" t="s">
        <v>485</v>
      </c>
      <c r="E2017" s="448"/>
      <c r="F2017" s="448"/>
      <c r="G2017" s="449"/>
      <c r="H2017" s="448"/>
      <c r="I2017" s="448"/>
      <c r="J2017" s="450"/>
    </row>
    <row r="2018" spans="2:10" x14ac:dyDescent="0.2">
      <c r="B2018" s="447"/>
      <c r="C2018" s="448"/>
      <c r="D2018" s="448" t="s">
        <v>470</v>
      </c>
      <c r="E2018" s="448"/>
      <c r="F2018" s="448"/>
      <c r="G2018" s="449"/>
      <c r="H2018" s="448"/>
      <c r="I2018" s="448"/>
      <c r="J2018" s="450"/>
    </row>
    <row r="2019" spans="2:10" x14ac:dyDescent="0.2">
      <c r="B2019" s="447"/>
      <c r="C2019" s="448"/>
      <c r="D2019" s="448"/>
      <c r="E2019" s="448"/>
      <c r="F2019" s="448"/>
      <c r="G2019" s="449"/>
      <c r="H2019" s="448"/>
      <c r="I2019" s="448"/>
      <c r="J2019" s="450"/>
    </row>
    <row r="2020" spans="2:10" x14ac:dyDescent="0.2">
      <c r="B2020" s="447"/>
      <c r="C2020" s="448"/>
      <c r="D2020" s="448"/>
      <c r="E2020" s="448"/>
      <c r="F2020" s="448"/>
      <c r="G2020" s="449"/>
      <c r="H2020" s="448"/>
      <c r="I2020" s="448"/>
      <c r="J2020" s="450"/>
    </row>
    <row r="2021" spans="2:10" x14ac:dyDescent="0.2">
      <c r="B2021" s="447"/>
      <c r="C2021" s="448"/>
      <c r="D2021" s="448"/>
      <c r="E2021" s="448"/>
      <c r="F2021" s="448"/>
      <c r="G2021" s="449"/>
      <c r="H2021" s="448"/>
      <c r="I2021" s="448"/>
      <c r="J2021" s="450"/>
    </row>
    <row r="2022" spans="2:10" x14ac:dyDescent="0.2">
      <c r="B2022" s="447"/>
      <c r="C2022" s="448"/>
      <c r="D2022" s="448"/>
      <c r="E2022" s="448"/>
      <c r="F2022" s="448"/>
      <c r="G2022" s="449"/>
      <c r="H2022" s="448"/>
      <c r="I2022" s="448"/>
      <c r="J2022" s="450"/>
    </row>
    <row r="2023" spans="2:10" x14ac:dyDescent="0.2">
      <c r="B2023" s="447"/>
      <c r="C2023" s="448"/>
      <c r="D2023" s="448"/>
      <c r="E2023" s="448"/>
      <c r="F2023" s="448"/>
      <c r="G2023" s="449"/>
      <c r="H2023" s="448"/>
      <c r="I2023" s="448"/>
      <c r="J2023" s="450"/>
    </row>
    <row r="2024" spans="2:10" x14ac:dyDescent="0.2">
      <c r="B2024" s="447"/>
      <c r="C2024" s="448"/>
      <c r="D2024" s="448"/>
      <c r="E2024" s="448"/>
      <c r="F2024" s="448"/>
      <c r="G2024" s="449"/>
      <c r="H2024" s="448"/>
      <c r="I2024" s="448"/>
      <c r="J2024" s="450"/>
    </row>
    <row r="2025" spans="2:10" x14ac:dyDescent="0.2">
      <c r="B2025" s="447"/>
      <c r="C2025" s="448"/>
      <c r="D2025" s="448"/>
      <c r="E2025" s="448"/>
      <c r="F2025" s="448"/>
      <c r="G2025" s="449"/>
      <c r="H2025" s="448"/>
      <c r="I2025" s="448"/>
      <c r="J2025" s="450"/>
    </row>
    <row r="2026" spans="2:10" x14ac:dyDescent="0.2">
      <c r="B2026" s="447"/>
      <c r="C2026" s="448"/>
      <c r="D2026" s="448"/>
      <c r="E2026" s="448"/>
      <c r="F2026" s="448"/>
      <c r="G2026" s="449"/>
      <c r="H2026" s="448"/>
      <c r="I2026" s="448"/>
      <c r="J2026" s="450"/>
    </row>
    <row r="2027" spans="2:10" x14ac:dyDescent="0.2">
      <c r="B2027" s="447"/>
      <c r="C2027" s="448"/>
      <c r="D2027" s="448"/>
      <c r="E2027" s="448"/>
      <c r="F2027" s="448"/>
      <c r="G2027" s="449"/>
      <c r="H2027" s="448"/>
      <c r="I2027" s="448"/>
      <c r="J2027" s="450"/>
    </row>
    <row r="2028" spans="2:10" x14ac:dyDescent="0.2">
      <c r="B2028" s="447"/>
      <c r="C2028" s="448"/>
      <c r="D2028" s="448"/>
      <c r="E2028" s="448"/>
      <c r="F2028" s="448"/>
      <c r="G2028" s="449"/>
      <c r="H2028" s="448"/>
      <c r="I2028" s="448"/>
      <c r="J2028" s="450"/>
    </row>
    <row r="2029" spans="2:10" x14ac:dyDescent="0.2">
      <c r="B2029" s="447"/>
      <c r="C2029" s="448"/>
      <c r="D2029" s="448"/>
      <c r="E2029" s="448"/>
      <c r="F2029" s="448"/>
      <c r="G2029" s="449"/>
      <c r="H2029" s="448"/>
      <c r="I2029" s="448"/>
      <c r="J2029" s="450"/>
    </row>
    <row r="2030" spans="2:10" x14ac:dyDescent="0.2">
      <c r="B2030" s="447"/>
      <c r="C2030" s="448"/>
      <c r="D2030" s="448"/>
      <c r="E2030" s="448"/>
      <c r="F2030" s="448"/>
      <c r="G2030" s="449"/>
      <c r="H2030" s="448"/>
      <c r="I2030" s="448"/>
      <c r="J2030" s="450"/>
    </row>
    <row r="2031" spans="2:10" x14ac:dyDescent="0.2">
      <c r="B2031" s="447"/>
      <c r="C2031" s="448"/>
      <c r="D2031" s="448"/>
      <c r="E2031" s="448"/>
      <c r="F2031" s="448"/>
      <c r="G2031" s="449"/>
      <c r="H2031" s="448"/>
      <c r="I2031" s="448"/>
      <c r="J2031" s="450"/>
    </row>
    <row r="2032" spans="2:10" x14ac:dyDescent="0.2">
      <c r="B2032" s="447"/>
      <c r="C2032" s="448"/>
      <c r="D2032" s="448"/>
      <c r="E2032" s="448"/>
      <c r="F2032" s="448"/>
      <c r="G2032" s="449"/>
      <c r="H2032" s="448"/>
      <c r="I2032" s="448"/>
      <c r="J2032" s="450"/>
    </row>
    <row r="2033" spans="2:10" x14ac:dyDescent="0.2">
      <c r="B2033" s="447"/>
      <c r="C2033" s="448"/>
      <c r="D2033" s="448"/>
      <c r="E2033" s="448"/>
      <c r="F2033" s="448"/>
      <c r="G2033" s="449"/>
      <c r="H2033" s="448"/>
      <c r="I2033" s="448"/>
      <c r="J2033" s="450"/>
    </row>
    <row r="2034" spans="2:10" x14ac:dyDescent="0.2">
      <c r="B2034" s="447"/>
      <c r="C2034" s="448"/>
      <c r="D2034" s="448"/>
      <c r="E2034" s="448"/>
      <c r="F2034" s="448"/>
      <c r="G2034" s="449"/>
      <c r="H2034" s="448"/>
      <c r="I2034" s="448"/>
      <c r="J2034" s="450"/>
    </row>
    <row r="2035" spans="2:10" x14ac:dyDescent="0.2">
      <c r="B2035" s="447"/>
      <c r="C2035" s="448"/>
      <c r="D2035" s="448"/>
      <c r="E2035" s="448"/>
      <c r="F2035" s="448"/>
      <c r="G2035" s="449"/>
      <c r="H2035" s="448"/>
      <c r="I2035" s="448"/>
      <c r="J2035" s="450"/>
    </row>
    <row r="2036" spans="2:10" x14ac:dyDescent="0.2">
      <c r="B2036" s="447"/>
      <c r="C2036" s="448"/>
      <c r="D2036" s="448"/>
      <c r="E2036" s="448"/>
      <c r="F2036" s="448"/>
      <c r="G2036" s="449"/>
      <c r="H2036" s="448"/>
      <c r="I2036" s="448"/>
      <c r="J2036" s="450"/>
    </row>
    <row r="2037" spans="2:10" x14ac:dyDescent="0.2">
      <c r="B2037" s="447"/>
      <c r="C2037" s="448"/>
      <c r="D2037" s="448"/>
      <c r="E2037" s="448"/>
      <c r="F2037" s="448"/>
      <c r="G2037" s="449"/>
      <c r="H2037" s="448"/>
      <c r="I2037" s="448"/>
      <c r="J2037" s="450"/>
    </row>
    <row r="2038" spans="2:10" x14ac:dyDescent="0.2">
      <c r="B2038" s="447"/>
      <c r="C2038" s="448" t="s">
        <v>339</v>
      </c>
      <c r="D2038" s="448"/>
      <c r="E2038" s="448"/>
      <c r="F2038" s="455" t="s">
        <v>340</v>
      </c>
      <c r="G2038" s="449"/>
      <c r="H2038" s="448"/>
      <c r="I2038" s="448"/>
      <c r="J2038" s="450"/>
    </row>
    <row r="2039" spans="2:10" x14ac:dyDescent="0.2">
      <c r="B2039" s="447"/>
      <c r="C2039" s="448"/>
      <c r="D2039" s="448" t="s">
        <v>341</v>
      </c>
      <c r="E2039" s="448"/>
      <c r="F2039" s="456">
        <v>1000000</v>
      </c>
      <c r="G2039" s="449"/>
      <c r="H2039" s="448"/>
      <c r="I2039" s="448"/>
      <c r="J2039" s="450"/>
    </row>
    <row r="2040" spans="2:10" x14ac:dyDescent="0.2">
      <c r="B2040" s="447"/>
      <c r="C2040" s="448"/>
      <c r="D2040" s="448" t="s">
        <v>342</v>
      </c>
      <c r="E2040" s="448"/>
      <c r="F2040" s="462">
        <v>0.22133411357846558</v>
      </c>
      <c r="G2040" s="449"/>
      <c r="H2040" s="448"/>
      <c r="I2040" s="448"/>
      <c r="J2040" s="450"/>
    </row>
    <row r="2041" spans="2:10" x14ac:dyDescent="0.2">
      <c r="B2041" s="447"/>
      <c r="C2041" s="448"/>
      <c r="D2041" s="448" t="s">
        <v>343</v>
      </c>
      <c r="E2041" s="448"/>
      <c r="F2041" s="462">
        <v>0.24242080606705299</v>
      </c>
      <c r="G2041" s="449"/>
      <c r="H2041" s="448"/>
      <c r="I2041" s="448"/>
      <c r="J2041" s="450"/>
    </row>
    <row r="2042" spans="2:10" x14ac:dyDescent="0.2">
      <c r="B2042" s="447"/>
      <c r="C2042" s="448"/>
      <c r="D2042" s="448" t="s">
        <v>344</v>
      </c>
      <c r="E2042" s="448"/>
      <c r="F2042" s="462">
        <v>0.24081660439322769</v>
      </c>
      <c r="G2042" s="449"/>
      <c r="H2042" s="448"/>
      <c r="I2042" s="448"/>
      <c r="J2042" s="450"/>
    </row>
    <row r="2043" spans="2:10" x14ac:dyDescent="0.2">
      <c r="B2043" s="447"/>
      <c r="C2043" s="448"/>
      <c r="D2043" s="448" t="s">
        <v>345</v>
      </c>
      <c r="E2043" s="448"/>
      <c r="F2043" s="463" t="s">
        <v>393</v>
      </c>
      <c r="G2043" s="449"/>
      <c r="H2043" s="448"/>
      <c r="I2043" s="448"/>
      <c r="J2043" s="450"/>
    </row>
    <row r="2044" spans="2:10" x14ac:dyDescent="0.2">
      <c r="B2044" s="447"/>
      <c r="C2044" s="448"/>
      <c r="D2044" s="448" t="s">
        <v>346</v>
      </c>
      <c r="E2044" s="448"/>
      <c r="F2044" s="462">
        <v>4.1499907805684855E-2</v>
      </c>
      <c r="G2044" s="449"/>
      <c r="H2044" s="448"/>
      <c r="I2044" s="448"/>
      <c r="J2044" s="450"/>
    </row>
    <row r="2045" spans="2:10" x14ac:dyDescent="0.2">
      <c r="B2045" s="447"/>
      <c r="C2045" s="448"/>
      <c r="D2045" s="448" t="s">
        <v>347</v>
      </c>
      <c r="E2045" s="448"/>
      <c r="F2045" s="462">
        <v>1.7222423478803427E-3</v>
      </c>
      <c r="G2045" s="449"/>
      <c r="H2045" s="448"/>
      <c r="I2045" s="448"/>
      <c r="J2045" s="450"/>
    </row>
    <row r="2046" spans="2:10" x14ac:dyDescent="0.2">
      <c r="B2046" s="447"/>
      <c r="C2046" s="448"/>
      <c r="D2046" s="448" t="s">
        <v>348</v>
      </c>
      <c r="E2046" s="448"/>
      <c r="F2046" s="459">
        <v>0.29796283387898187</v>
      </c>
      <c r="G2046" s="449"/>
      <c r="H2046" s="448"/>
      <c r="I2046" s="448"/>
      <c r="J2046" s="450"/>
    </row>
    <row r="2047" spans="2:10" x14ac:dyDescent="0.2">
      <c r="B2047" s="447"/>
      <c r="C2047" s="448"/>
      <c r="D2047" s="448" t="s">
        <v>349</v>
      </c>
      <c r="E2047" s="448"/>
      <c r="F2047" s="460">
        <v>2.7504939370804991</v>
      </c>
      <c r="G2047" s="449"/>
      <c r="H2047" s="448"/>
      <c r="I2047" s="448"/>
      <c r="J2047" s="450"/>
    </row>
    <row r="2048" spans="2:10" x14ac:dyDescent="0.2">
      <c r="B2048" s="447"/>
      <c r="C2048" s="448"/>
      <c r="D2048" s="448" t="s">
        <v>350</v>
      </c>
      <c r="E2048" s="448"/>
      <c r="F2048" s="459">
        <v>0.17118954630571637</v>
      </c>
      <c r="G2048" s="449"/>
      <c r="H2048" s="448"/>
      <c r="I2048" s="448"/>
      <c r="J2048" s="450"/>
    </row>
    <row r="2049" spans="2:10" x14ac:dyDescent="0.2">
      <c r="B2049" s="447"/>
      <c r="C2049" s="448"/>
      <c r="D2049" s="448" t="s">
        <v>351</v>
      </c>
      <c r="E2049" s="448"/>
      <c r="F2049" s="462">
        <v>0.11352529044013944</v>
      </c>
      <c r="G2049" s="449"/>
      <c r="H2049" s="448"/>
      <c r="I2049" s="448"/>
      <c r="J2049" s="450"/>
    </row>
    <row r="2050" spans="2:10" x14ac:dyDescent="0.2">
      <c r="B2050" s="447"/>
      <c r="C2050" s="448"/>
      <c r="D2050" s="448" t="s">
        <v>352</v>
      </c>
      <c r="E2050" s="448"/>
      <c r="F2050" s="462">
        <v>0.46980578701722941</v>
      </c>
      <c r="G2050" s="449"/>
      <c r="H2050" s="448"/>
      <c r="I2050" s="448"/>
      <c r="J2050" s="450"/>
    </row>
    <row r="2051" spans="2:10" x14ac:dyDescent="0.2">
      <c r="B2051" s="447"/>
      <c r="C2051" s="448"/>
      <c r="D2051" s="448" t="s">
        <v>353</v>
      </c>
      <c r="E2051" s="448"/>
      <c r="F2051" s="462">
        <v>0.35628049657708999</v>
      </c>
      <c r="G2051" s="449"/>
      <c r="H2051" s="448"/>
      <c r="I2051" s="448"/>
      <c r="J2051" s="450"/>
    </row>
    <row r="2052" spans="2:10" x14ac:dyDescent="0.2">
      <c r="B2052" s="447"/>
      <c r="C2052" s="448"/>
      <c r="D2052" s="448" t="s">
        <v>354</v>
      </c>
      <c r="E2052" s="448"/>
      <c r="F2052" s="462">
        <v>4.1499907805684856E-5</v>
      </c>
      <c r="G2052" s="449"/>
      <c r="H2052" s="448"/>
      <c r="I2052" s="448"/>
      <c r="J2052" s="450"/>
    </row>
    <row r="2053" spans="2:10" x14ac:dyDescent="0.2">
      <c r="B2053" s="447"/>
      <c r="C2053" s="448"/>
      <c r="D2053" s="448"/>
      <c r="E2053" s="448"/>
      <c r="F2053" s="448"/>
      <c r="G2053" s="449"/>
      <c r="H2053" s="448"/>
      <c r="I2053" s="448"/>
      <c r="J2053" s="450"/>
    </row>
    <row r="2054" spans="2:10" x14ac:dyDescent="0.2">
      <c r="B2054" s="451" t="s">
        <v>538</v>
      </c>
      <c r="C2054" s="452"/>
      <c r="D2054" s="452"/>
      <c r="E2054" s="452"/>
      <c r="F2054" s="452"/>
      <c r="G2054" s="453"/>
      <c r="H2054" s="452"/>
      <c r="I2054" s="452"/>
      <c r="J2054" s="454"/>
    </row>
    <row r="2055" spans="2:10" x14ac:dyDescent="0.2">
      <c r="B2055" s="447"/>
      <c r="C2055" s="448"/>
      <c r="D2055" s="448"/>
      <c r="E2055" s="448"/>
      <c r="F2055" s="448"/>
      <c r="G2055" s="449"/>
      <c r="H2055" s="448"/>
      <c r="I2055" s="448"/>
      <c r="J2055" s="450"/>
    </row>
    <row r="2056" spans="2:10" x14ac:dyDescent="0.2">
      <c r="B2056" s="447"/>
      <c r="C2056" s="448" t="s">
        <v>356</v>
      </c>
      <c r="D2056" s="448"/>
      <c r="E2056" s="448"/>
      <c r="F2056" s="455" t="s">
        <v>340</v>
      </c>
      <c r="G2056" s="449"/>
      <c r="H2056" s="448"/>
      <c r="I2056" s="448"/>
      <c r="J2056" s="450"/>
    </row>
    <row r="2057" spans="2:10" x14ac:dyDescent="0.2">
      <c r="B2057" s="447"/>
      <c r="C2057" s="448"/>
      <c r="D2057" s="448" t="s">
        <v>357</v>
      </c>
      <c r="E2057" s="448"/>
      <c r="F2057" s="462">
        <v>0.113525290440139</v>
      </c>
      <c r="G2057" s="449"/>
      <c r="H2057" s="448"/>
      <c r="I2057" s="448"/>
      <c r="J2057" s="450"/>
    </row>
    <row r="2058" spans="2:10" x14ac:dyDescent="0.2">
      <c r="B2058" s="447"/>
      <c r="C2058" s="448"/>
      <c r="D2058" s="448" t="s">
        <v>358</v>
      </c>
      <c r="E2058" s="448"/>
      <c r="F2058" s="462">
        <v>0.18873032898549399</v>
      </c>
      <c r="G2058" s="449"/>
      <c r="H2058" s="448"/>
      <c r="I2058" s="448"/>
      <c r="J2058" s="450"/>
    </row>
    <row r="2059" spans="2:10" x14ac:dyDescent="0.2">
      <c r="B2059" s="447"/>
      <c r="C2059" s="448"/>
      <c r="D2059" s="448" t="s">
        <v>359</v>
      </c>
      <c r="E2059" s="448"/>
      <c r="F2059" s="462">
        <v>0.20414587502245499</v>
      </c>
      <c r="G2059" s="449"/>
      <c r="H2059" s="448"/>
      <c r="I2059" s="448"/>
      <c r="J2059" s="450"/>
    </row>
    <row r="2060" spans="2:10" x14ac:dyDescent="0.2">
      <c r="B2060" s="447"/>
      <c r="C2060" s="448"/>
      <c r="D2060" s="448" t="s">
        <v>360</v>
      </c>
      <c r="E2060" s="448"/>
      <c r="F2060" s="462">
        <v>0.21770395815870799</v>
      </c>
      <c r="G2060" s="449"/>
      <c r="H2060" s="448"/>
      <c r="I2060" s="448"/>
      <c r="J2060" s="450"/>
    </row>
    <row r="2061" spans="2:10" x14ac:dyDescent="0.2">
      <c r="B2061" s="447"/>
      <c r="C2061" s="448"/>
      <c r="D2061" s="448" t="s">
        <v>361</v>
      </c>
      <c r="E2061" s="448"/>
      <c r="F2061" s="462">
        <v>0.22959940823069699</v>
      </c>
      <c r="G2061" s="449"/>
      <c r="H2061" s="448"/>
      <c r="I2061" s="448"/>
      <c r="J2061" s="450"/>
    </row>
    <row r="2062" spans="2:10" x14ac:dyDescent="0.2">
      <c r="B2062" s="447"/>
      <c r="C2062" s="448"/>
      <c r="D2062" s="448" t="s">
        <v>362</v>
      </c>
      <c r="E2062" s="448"/>
      <c r="F2062" s="462">
        <v>0.240816528256003</v>
      </c>
      <c r="G2062" s="449"/>
      <c r="H2062" s="448"/>
      <c r="I2062" s="448"/>
      <c r="J2062" s="450"/>
    </row>
    <row r="2063" spans="2:10" x14ac:dyDescent="0.2">
      <c r="B2063" s="447"/>
      <c r="C2063" s="448"/>
      <c r="D2063" s="448" t="s">
        <v>363</v>
      </c>
      <c r="E2063" s="448"/>
      <c r="F2063" s="462">
        <v>0.25198159857515401</v>
      </c>
      <c r="G2063" s="449"/>
      <c r="H2063" s="448"/>
      <c r="I2063" s="448"/>
      <c r="J2063" s="450"/>
    </row>
    <row r="2064" spans="2:10" x14ac:dyDescent="0.2">
      <c r="B2064" s="447"/>
      <c r="C2064" s="448"/>
      <c r="D2064" s="448" t="s">
        <v>364</v>
      </c>
      <c r="E2064" s="448"/>
      <c r="F2064" s="462">
        <v>0.26395090267833998</v>
      </c>
      <c r="G2064" s="449"/>
      <c r="H2064" s="448"/>
      <c r="I2064" s="448"/>
      <c r="J2064" s="450"/>
    </row>
    <row r="2065" spans="2:10" x14ac:dyDescent="0.2">
      <c r="B2065" s="447"/>
      <c r="C2065" s="448"/>
      <c r="D2065" s="448" t="s">
        <v>365</v>
      </c>
      <c r="E2065" s="448"/>
      <c r="F2065" s="462">
        <v>0.27802516124251297</v>
      </c>
      <c r="G2065" s="449"/>
      <c r="H2065" s="448"/>
      <c r="I2065" s="448"/>
      <c r="J2065" s="450"/>
    </row>
    <row r="2066" spans="2:10" x14ac:dyDescent="0.2">
      <c r="B2066" s="447"/>
      <c r="C2066" s="448"/>
      <c r="D2066" s="448" t="s">
        <v>366</v>
      </c>
      <c r="E2066" s="448"/>
      <c r="F2066" s="462">
        <v>0.29755043709142498</v>
      </c>
      <c r="G2066" s="449"/>
      <c r="H2066" s="448"/>
      <c r="I2066" s="448"/>
      <c r="J2066" s="450"/>
    </row>
    <row r="2067" spans="2:10" x14ac:dyDescent="0.2">
      <c r="B2067" s="447"/>
      <c r="C2067" s="448"/>
      <c r="D2067" s="448" t="s">
        <v>367</v>
      </c>
      <c r="E2067" s="448"/>
      <c r="F2067" s="462">
        <v>0.46980578701722903</v>
      </c>
      <c r="G2067" s="449"/>
      <c r="H2067" s="448"/>
      <c r="I2067" s="448"/>
      <c r="J2067" s="450"/>
    </row>
    <row r="2068" spans="2:10" x14ac:dyDescent="0.2">
      <c r="B2068" s="447"/>
      <c r="C2068" s="448"/>
      <c r="D2068" s="448"/>
      <c r="E2068" s="448"/>
      <c r="F2068" s="448"/>
      <c r="G2068" s="449"/>
      <c r="H2068" s="448"/>
      <c r="I2068" s="448"/>
      <c r="J2068" s="450"/>
    </row>
    <row r="2069" spans="2:10" x14ac:dyDescent="0.2">
      <c r="B2069" s="451" t="s">
        <v>539</v>
      </c>
      <c r="C2069" s="452"/>
      <c r="D2069" s="452"/>
      <c r="E2069" s="452"/>
      <c r="F2069" s="452"/>
      <c r="G2069" s="453"/>
      <c r="H2069" s="452"/>
      <c r="I2069" s="452"/>
      <c r="J2069" s="454"/>
    </row>
    <row r="2070" spans="2:10" x14ac:dyDescent="0.2">
      <c r="B2070" s="447"/>
      <c r="C2070" s="448"/>
      <c r="D2070" s="448"/>
      <c r="E2070" s="448"/>
      <c r="F2070" s="448"/>
      <c r="G2070" s="449"/>
      <c r="H2070" s="448"/>
      <c r="I2070" s="448"/>
      <c r="J2070" s="450"/>
    </row>
    <row r="2071" spans="2:10" x14ac:dyDescent="0.2">
      <c r="B2071" s="447"/>
      <c r="C2071" s="448" t="s">
        <v>335</v>
      </c>
      <c r="D2071" s="448"/>
      <c r="E2071" s="448"/>
      <c r="F2071" s="448"/>
      <c r="G2071" s="449"/>
      <c r="H2071" s="448"/>
      <c r="I2071" s="448"/>
      <c r="J2071" s="450"/>
    </row>
    <row r="2072" spans="2:10" x14ac:dyDescent="0.2">
      <c r="B2072" s="447"/>
      <c r="C2072" s="448"/>
      <c r="D2072" s="448" t="s">
        <v>790</v>
      </c>
      <c r="E2072" s="448"/>
      <c r="F2072" s="448"/>
      <c r="G2072" s="449"/>
      <c r="H2072" s="448"/>
      <c r="I2072" s="448"/>
      <c r="J2072" s="450"/>
    </row>
    <row r="2073" spans="2:10" x14ac:dyDescent="0.2">
      <c r="B2073" s="447"/>
      <c r="C2073" s="448"/>
      <c r="D2073" s="448" t="s">
        <v>490</v>
      </c>
      <c r="E2073" s="448"/>
      <c r="F2073" s="448"/>
      <c r="G2073" s="449"/>
      <c r="H2073" s="448"/>
      <c r="I2073" s="448"/>
      <c r="J2073" s="450"/>
    </row>
    <row r="2074" spans="2:10" x14ac:dyDescent="0.2">
      <c r="B2074" s="447"/>
      <c r="C2074" s="448"/>
      <c r="D2074" s="448" t="s">
        <v>470</v>
      </c>
      <c r="E2074" s="448"/>
      <c r="F2074" s="448"/>
      <c r="G2074" s="449"/>
      <c r="H2074" s="448"/>
      <c r="I2074" s="448"/>
      <c r="J2074" s="450"/>
    </row>
    <row r="2075" spans="2:10" x14ac:dyDescent="0.2">
      <c r="B2075" s="447"/>
      <c r="C2075" s="448"/>
      <c r="D2075" s="448"/>
      <c r="E2075" s="448"/>
      <c r="F2075" s="448"/>
      <c r="G2075" s="449"/>
      <c r="H2075" s="448"/>
      <c r="I2075" s="448"/>
      <c r="J2075" s="450"/>
    </row>
    <row r="2076" spans="2:10" x14ac:dyDescent="0.2">
      <c r="B2076" s="447"/>
      <c r="C2076" s="448"/>
      <c r="D2076" s="448"/>
      <c r="E2076" s="448"/>
      <c r="F2076" s="448"/>
      <c r="G2076" s="449"/>
      <c r="H2076" s="448"/>
      <c r="I2076" s="448"/>
      <c r="J2076" s="450"/>
    </row>
    <row r="2077" spans="2:10" x14ac:dyDescent="0.2">
      <c r="B2077" s="447"/>
      <c r="C2077" s="448"/>
      <c r="D2077" s="448"/>
      <c r="E2077" s="448"/>
      <c r="F2077" s="448"/>
      <c r="G2077" s="449"/>
      <c r="H2077" s="448"/>
      <c r="I2077" s="448"/>
      <c r="J2077" s="450"/>
    </row>
    <row r="2078" spans="2:10" x14ac:dyDescent="0.2">
      <c r="B2078" s="447"/>
      <c r="C2078" s="448"/>
      <c r="D2078" s="448"/>
      <c r="E2078" s="448"/>
      <c r="F2078" s="448"/>
      <c r="G2078" s="449"/>
      <c r="H2078" s="448"/>
      <c r="I2078" s="448"/>
      <c r="J2078" s="450"/>
    </row>
    <row r="2079" spans="2:10" x14ac:dyDescent="0.2">
      <c r="B2079" s="447"/>
      <c r="C2079" s="448"/>
      <c r="D2079" s="448"/>
      <c r="E2079" s="448"/>
      <c r="F2079" s="448"/>
      <c r="G2079" s="449"/>
      <c r="H2079" s="448"/>
      <c r="I2079" s="448"/>
      <c r="J2079" s="450"/>
    </row>
    <row r="2080" spans="2:10" x14ac:dyDescent="0.2">
      <c r="B2080" s="447"/>
      <c r="C2080" s="448"/>
      <c r="D2080" s="448"/>
      <c r="E2080" s="448"/>
      <c r="F2080" s="448"/>
      <c r="G2080" s="449"/>
      <c r="H2080" s="448"/>
      <c r="I2080" s="448"/>
      <c r="J2080" s="450"/>
    </row>
    <row r="2081" spans="2:10" x14ac:dyDescent="0.2">
      <c r="B2081" s="447"/>
      <c r="C2081" s="448"/>
      <c r="D2081" s="448"/>
      <c r="E2081" s="448"/>
      <c r="F2081" s="448"/>
      <c r="G2081" s="449"/>
      <c r="H2081" s="448"/>
      <c r="I2081" s="448"/>
      <c r="J2081" s="450"/>
    </row>
    <row r="2082" spans="2:10" x14ac:dyDescent="0.2">
      <c r="B2082" s="447"/>
      <c r="C2082" s="448"/>
      <c r="D2082" s="448"/>
      <c r="E2082" s="448"/>
      <c r="F2082" s="448"/>
      <c r="G2082" s="449"/>
      <c r="H2082" s="448"/>
      <c r="I2082" s="448"/>
      <c r="J2082" s="450"/>
    </row>
    <row r="2083" spans="2:10" x14ac:dyDescent="0.2">
      <c r="B2083" s="447"/>
      <c r="C2083" s="448"/>
      <c r="D2083" s="448"/>
      <c r="E2083" s="448"/>
      <c r="F2083" s="448"/>
      <c r="G2083" s="449"/>
      <c r="H2083" s="448"/>
      <c r="I2083" s="448"/>
      <c r="J2083" s="450"/>
    </row>
    <row r="2084" spans="2:10" x14ac:dyDescent="0.2">
      <c r="B2084" s="447"/>
      <c r="C2084" s="448"/>
      <c r="D2084" s="448"/>
      <c r="E2084" s="448"/>
      <c r="F2084" s="448"/>
      <c r="G2084" s="449"/>
      <c r="H2084" s="448"/>
      <c r="I2084" s="448"/>
      <c r="J2084" s="450"/>
    </row>
    <row r="2085" spans="2:10" x14ac:dyDescent="0.2">
      <c r="B2085" s="447"/>
      <c r="C2085" s="448"/>
      <c r="D2085" s="448"/>
      <c r="E2085" s="448"/>
      <c r="F2085" s="448"/>
      <c r="G2085" s="449"/>
      <c r="H2085" s="448"/>
      <c r="I2085" s="448"/>
      <c r="J2085" s="450"/>
    </row>
    <row r="2086" spans="2:10" x14ac:dyDescent="0.2">
      <c r="B2086" s="447"/>
      <c r="C2086" s="448"/>
      <c r="D2086" s="448"/>
      <c r="E2086" s="448"/>
      <c r="F2086" s="448"/>
      <c r="G2086" s="449"/>
      <c r="H2086" s="448"/>
      <c r="I2086" s="448"/>
      <c r="J2086" s="450"/>
    </row>
    <row r="2087" spans="2:10" x14ac:dyDescent="0.2">
      <c r="B2087" s="447"/>
      <c r="C2087" s="448"/>
      <c r="D2087" s="448"/>
      <c r="E2087" s="448"/>
      <c r="F2087" s="448"/>
      <c r="G2087" s="449"/>
      <c r="H2087" s="448"/>
      <c r="I2087" s="448"/>
      <c r="J2087" s="450"/>
    </row>
    <row r="2088" spans="2:10" x14ac:dyDescent="0.2">
      <c r="B2088" s="447"/>
      <c r="C2088" s="448"/>
      <c r="D2088" s="448"/>
      <c r="E2088" s="448"/>
      <c r="F2088" s="448"/>
      <c r="G2088" s="449"/>
      <c r="H2088" s="448"/>
      <c r="I2088" s="448"/>
      <c r="J2088" s="450"/>
    </row>
    <row r="2089" spans="2:10" x14ac:dyDescent="0.2">
      <c r="B2089" s="447"/>
      <c r="C2089" s="448"/>
      <c r="D2089" s="448"/>
      <c r="E2089" s="448"/>
      <c r="F2089" s="448"/>
      <c r="G2089" s="449"/>
      <c r="H2089" s="448"/>
      <c r="I2089" s="448"/>
      <c r="J2089" s="450"/>
    </row>
    <row r="2090" spans="2:10" x14ac:dyDescent="0.2">
      <c r="B2090" s="447"/>
      <c r="C2090" s="448"/>
      <c r="D2090" s="448"/>
      <c r="E2090" s="448"/>
      <c r="F2090" s="448"/>
      <c r="G2090" s="449"/>
      <c r="H2090" s="448"/>
      <c r="I2090" s="448"/>
      <c r="J2090" s="450"/>
    </row>
    <row r="2091" spans="2:10" x14ac:dyDescent="0.2">
      <c r="B2091" s="447"/>
      <c r="C2091" s="448"/>
      <c r="D2091" s="448"/>
      <c r="E2091" s="448"/>
      <c r="F2091" s="448"/>
      <c r="G2091" s="449"/>
      <c r="H2091" s="448"/>
      <c r="I2091" s="448"/>
      <c r="J2091" s="450"/>
    </row>
    <row r="2092" spans="2:10" x14ac:dyDescent="0.2">
      <c r="B2092" s="447"/>
      <c r="C2092" s="448"/>
      <c r="D2092" s="448"/>
      <c r="E2092" s="448"/>
      <c r="F2092" s="448"/>
      <c r="G2092" s="449"/>
      <c r="H2092" s="448"/>
      <c r="I2092" s="448"/>
      <c r="J2092" s="450"/>
    </row>
    <row r="2093" spans="2:10" x14ac:dyDescent="0.2">
      <c r="B2093" s="447"/>
      <c r="C2093" s="448"/>
      <c r="D2093" s="448"/>
      <c r="E2093" s="448"/>
      <c r="F2093" s="448"/>
      <c r="G2093" s="449"/>
      <c r="H2093" s="448"/>
      <c r="I2093" s="448"/>
      <c r="J2093" s="450"/>
    </row>
    <row r="2094" spans="2:10" x14ac:dyDescent="0.2">
      <c r="B2094" s="447"/>
      <c r="C2094" s="448" t="s">
        <v>339</v>
      </c>
      <c r="D2094" s="448"/>
      <c r="E2094" s="448"/>
      <c r="F2094" s="455" t="s">
        <v>340</v>
      </c>
      <c r="G2094" s="449"/>
      <c r="H2094" s="448"/>
      <c r="I2094" s="448"/>
      <c r="J2094" s="450"/>
    </row>
    <row r="2095" spans="2:10" x14ac:dyDescent="0.2">
      <c r="B2095" s="447"/>
      <c r="C2095" s="448"/>
      <c r="D2095" s="448" t="s">
        <v>341</v>
      </c>
      <c r="E2095" s="448"/>
      <c r="F2095" s="456">
        <v>1000000</v>
      </c>
      <c r="G2095" s="449"/>
      <c r="H2095" s="448"/>
      <c r="I2095" s="448"/>
      <c r="J2095" s="450"/>
    </row>
    <row r="2096" spans="2:10" x14ac:dyDescent="0.2">
      <c r="B2096" s="447"/>
      <c r="C2096" s="448"/>
      <c r="D2096" s="448" t="s">
        <v>342</v>
      </c>
      <c r="E2096" s="448"/>
      <c r="F2096" s="462">
        <v>0.2252480644894822</v>
      </c>
      <c r="G2096" s="449"/>
      <c r="H2096" s="448"/>
      <c r="I2096" s="448"/>
      <c r="J2096" s="450"/>
    </row>
    <row r="2097" spans="2:10" x14ac:dyDescent="0.2">
      <c r="B2097" s="447"/>
      <c r="C2097" s="448"/>
      <c r="D2097" s="448" t="s">
        <v>343</v>
      </c>
      <c r="E2097" s="448"/>
      <c r="F2097" s="462">
        <v>0.2463235356064512</v>
      </c>
      <c r="G2097" s="449"/>
      <c r="H2097" s="448"/>
      <c r="I2097" s="448"/>
      <c r="J2097" s="450"/>
    </row>
    <row r="2098" spans="2:10" x14ac:dyDescent="0.2">
      <c r="B2098" s="447"/>
      <c r="C2098" s="448"/>
      <c r="D2098" s="448" t="s">
        <v>344</v>
      </c>
      <c r="E2098" s="448"/>
      <c r="F2098" s="462">
        <v>0.24482828460172798</v>
      </c>
      <c r="G2098" s="449"/>
      <c r="H2098" s="448"/>
      <c r="I2098" s="448"/>
      <c r="J2098" s="450"/>
    </row>
    <row r="2099" spans="2:10" x14ac:dyDescent="0.2">
      <c r="B2099" s="447"/>
      <c r="C2099" s="448"/>
      <c r="D2099" s="448" t="s">
        <v>345</v>
      </c>
      <c r="E2099" s="448"/>
      <c r="F2099" s="463" t="s">
        <v>393</v>
      </c>
      <c r="G2099" s="449"/>
      <c r="H2099" s="448"/>
      <c r="I2099" s="448"/>
      <c r="J2099" s="450"/>
    </row>
    <row r="2100" spans="2:10" x14ac:dyDescent="0.2">
      <c r="B2100" s="447"/>
      <c r="C2100" s="448"/>
      <c r="D2100" s="448" t="s">
        <v>346</v>
      </c>
      <c r="E2100" s="448"/>
      <c r="F2100" s="462">
        <v>4.1824411103175085E-2</v>
      </c>
      <c r="G2100" s="449"/>
      <c r="H2100" s="448"/>
      <c r="I2100" s="448"/>
      <c r="J2100" s="450"/>
    </row>
    <row r="2101" spans="2:10" x14ac:dyDescent="0.2">
      <c r="B2101" s="447"/>
      <c r="C2101" s="448"/>
      <c r="D2101" s="448" t="s">
        <v>347</v>
      </c>
      <c r="E2101" s="448"/>
      <c r="F2101" s="462">
        <v>1.7492813641273952E-3</v>
      </c>
      <c r="G2101" s="449"/>
      <c r="H2101" s="448"/>
      <c r="I2101" s="448"/>
      <c r="J2101" s="450"/>
    </row>
    <row r="2102" spans="2:10" x14ac:dyDescent="0.2">
      <c r="B2102" s="447"/>
      <c r="C2102" s="448"/>
      <c r="D2102" s="448" t="s">
        <v>348</v>
      </c>
      <c r="E2102" s="448"/>
      <c r="F2102" s="459">
        <v>0.28113885407440953</v>
      </c>
      <c r="G2102" s="449"/>
      <c r="H2102" s="448"/>
      <c r="I2102" s="448"/>
      <c r="J2102" s="450"/>
    </row>
    <row r="2103" spans="2:10" x14ac:dyDescent="0.2">
      <c r="B2103" s="447"/>
      <c r="C2103" s="448"/>
      <c r="D2103" s="448" t="s">
        <v>349</v>
      </c>
      <c r="E2103" s="448"/>
      <c r="F2103" s="460">
        <v>2.7389487081736976</v>
      </c>
      <c r="G2103" s="449"/>
      <c r="H2103" s="448"/>
      <c r="I2103" s="448"/>
      <c r="J2103" s="450"/>
    </row>
    <row r="2104" spans="2:10" x14ac:dyDescent="0.2">
      <c r="B2104" s="447"/>
      <c r="C2104" s="448"/>
      <c r="D2104" s="448" t="s">
        <v>350</v>
      </c>
      <c r="E2104" s="448"/>
      <c r="F2104" s="459">
        <v>0.16979461990996084</v>
      </c>
      <c r="G2104" s="449"/>
      <c r="H2104" s="448"/>
      <c r="I2104" s="448"/>
      <c r="J2104" s="450"/>
    </row>
    <row r="2105" spans="2:10" x14ac:dyDescent="0.2">
      <c r="B2105" s="447"/>
      <c r="C2105" s="448"/>
      <c r="D2105" s="448" t="s">
        <v>351</v>
      </c>
      <c r="E2105" s="448"/>
      <c r="F2105" s="462">
        <v>0.11089661143335072</v>
      </c>
      <c r="G2105" s="449"/>
      <c r="H2105" s="448"/>
      <c r="I2105" s="448"/>
      <c r="J2105" s="450"/>
    </row>
    <row r="2106" spans="2:10" x14ac:dyDescent="0.2">
      <c r="B2106" s="447"/>
      <c r="C2106" s="448"/>
      <c r="D2106" s="448" t="s">
        <v>352</v>
      </c>
      <c r="E2106" s="448"/>
      <c r="F2106" s="462">
        <v>0.46127430418371251</v>
      </c>
      <c r="G2106" s="449"/>
      <c r="H2106" s="448"/>
      <c r="I2106" s="448"/>
      <c r="J2106" s="450"/>
    </row>
    <row r="2107" spans="2:10" x14ac:dyDescent="0.2">
      <c r="B2107" s="447"/>
      <c r="C2107" s="448"/>
      <c r="D2107" s="448" t="s">
        <v>353</v>
      </c>
      <c r="E2107" s="448"/>
      <c r="F2107" s="462">
        <v>0.35037769275036179</v>
      </c>
      <c r="G2107" s="449"/>
      <c r="H2107" s="448"/>
      <c r="I2107" s="448"/>
      <c r="J2107" s="450"/>
    </row>
    <row r="2108" spans="2:10" x14ac:dyDescent="0.2">
      <c r="B2108" s="447"/>
      <c r="C2108" s="448"/>
      <c r="D2108" s="448" t="s">
        <v>354</v>
      </c>
      <c r="E2108" s="448"/>
      <c r="F2108" s="462">
        <v>4.1824411103175087E-5</v>
      </c>
      <c r="G2108" s="449"/>
      <c r="H2108" s="448"/>
      <c r="I2108" s="448"/>
      <c r="J2108" s="450"/>
    </row>
    <row r="2109" spans="2:10" x14ac:dyDescent="0.2">
      <c r="B2109" s="447"/>
      <c r="C2109" s="448"/>
      <c r="D2109" s="448"/>
      <c r="E2109" s="448"/>
      <c r="F2109" s="448"/>
      <c r="G2109" s="449"/>
      <c r="H2109" s="448"/>
      <c r="I2109" s="448"/>
      <c r="J2109" s="450"/>
    </row>
    <row r="2110" spans="2:10" x14ac:dyDescent="0.2">
      <c r="B2110" s="451" t="s">
        <v>542</v>
      </c>
      <c r="C2110" s="452"/>
      <c r="D2110" s="452"/>
      <c r="E2110" s="452"/>
      <c r="F2110" s="452"/>
      <c r="G2110" s="453"/>
      <c r="H2110" s="452"/>
      <c r="I2110" s="452"/>
      <c r="J2110" s="454"/>
    </row>
    <row r="2111" spans="2:10" x14ac:dyDescent="0.2">
      <c r="B2111" s="447"/>
      <c r="C2111" s="448"/>
      <c r="D2111" s="448"/>
      <c r="E2111" s="448"/>
      <c r="F2111" s="448"/>
      <c r="G2111" s="449"/>
      <c r="H2111" s="448"/>
      <c r="I2111" s="448"/>
      <c r="J2111" s="450"/>
    </row>
    <row r="2112" spans="2:10" x14ac:dyDescent="0.2">
      <c r="B2112" s="447"/>
      <c r="C2112" s="448" t="s">
        <v>356</v>
      </c>
      <c r="D2112" s="448"/>
      <c r="E2112" s="448"/>
      <c r="F2112" s="455" t="s">
        <v>340</v>
      </c>
      <c r="G2112" s="449"/>
      <c r="H2112" s="448"/>
      <c r="I2112" s="448"/>
      <c r="J2112" s="450"/>
    </row>
    <row r="2113" spans="2:10" x14ac:dyDescent="0.2">
      <c r="B2113" s="447"/>
      <c r="C2113" s="448"/>
      <c r="D2113" s="448" t="s">
        <v>357</v>
      </c>
      <c r="E2113" s="448"/>
      <c r="F2113" s="462">
        <v>0.110896611433351</v>
      </c>
      <c r="G2113" s="449"/>
      <c r="H2113" s="448"/>
      <c r="I2113" s="448"/>
      <c r="J2113" s="450"/>
    </row>
    <row r="2114" spans="2:10" x14ac:dyDescent="0.2">
      <c r="B2114" s="447"/>
      <c r="C2114" s="448"/>
      <c r="D2114" s="448" t="s">
        <v>358</v>
      </c>
      <c r="E2114" s="448"/>
      <c r="F2114" s="462">
        <v>0.19194951865918899</v>
      </c>
      <c r="G2114" s="449"/>
      <c r="H2114" s="448"/>
      <c r="I2114" s="448"/>
      <c r="J2114" s="450"/>
    </row>
    <row r="2115" spans="2:10" x14ac:dyDescent="0.2">
      <c r="B2115" s="447"/>
      <c r="C2115" s="448"/>
      <c r="D2115" s="448" t="s">
        <v>359</v>
      </c>
      <c r="E2115" s="448"/>
      <c r="F2115" s="462">
        <v>0.20788885912243699</v>
      </c>
      <c r="G2115" s="449"/>
      <c r="H2115" s="448"/>
      <c r="I2115" s="448"/>
      <c r="J2115" s="450"/>
    </row>
    <row r="2116" spans="2:10" x14ac:dyDescent="0.2">
      <c r="B2116" s="447"/>
      <c r="C2116" s="448"/>
      <c r="D2116" s="448" t="s">
        <v>360</v>
      </c>
      <c r="E2116" s="448"/>
      <c r="F2116" s="462">
        <v>0.22163130561807101</v>
      </c>
      <c r="G2116" s="449"/>
      <c r="H2116" s="448"/>
      <c r="I2116" s="448"/>
      <c r="J2116" s="450"/>
    </row>
    <row r="2117" spans="2:10" x14ac:dyDescent="0.2">
      <c r="B2117" s="447"/>
      <c r="C2117" s="448"/>
      <c r="D2117" s="448" t="s">
        <v>361</v>
      </c>
      <c r="E2117" s="448"/>
      <c r="F2117" s="462">
        <v>0.23357426658590999</v>
      </c>
      <c r="G2117" s="449"/>
      <c r="H2117" s="448"/>
      <c r="I2117" s="448"/>
      <c r="J2117" s="450"/>
    </row>
    <row r="2118" spans="2:10" x14ac:dyDescent="0.2">
      <c r="B2118" s="447"/>
      <c r="C2118" s="448"/>
      <c r="D2118" s="448" t="s">
        <v>362</v>
      </c>
      <c r="E2118" s="448"/>
      <c r="F2118" s="462">
        <v>0.24482825098097699</v>
      </c>
      <c r="G2118" s="449"/>
      <c r="H2118" s="448"/>
      <c r="I2118" s="448"/>
      <c r="J2118" s="450"/>
    </row>
    <row r="2119" spans="2:10" x14ac:dyDescent="0.2">
      <c r="B2119" s="447"/>
      <c r="C2119" s="448"/>
      <c r="D2119" s="448" t="s">
        <v>363</v>
      </c>
      <c r="E2119" s="448"/>
      <c r="F2119" s="462">
        <v>0.25601243588718903</v>
      </c>
      <c r="G2119" s="449"/>
      <c r="H2119" s="448"/>
      <c r="I2119" s="448"/>
      <c r="J2119" s="450"/>
    </row>
    <row r="2120" spans="2:10" x14ac:dyDescent="0.2">
      <c r="B2120" s="447"/>
      <c r="C2120" s="448"/>
      <c r="D2120" s="448" t="s">
        <v>364</v>
      </c>
      <c r="E2120" s="448"/>
      <c r="F2120" s="462">
        <v>0.26808768231906799</v>
      </c>
      <c r="G2120" s="449"/>
      <c r="H2120" s="448"/>
      <c r="I2120" s="448"/>
      <c r="J2120" s="450"/>
    </row>
    <row r="2121" spans="2:10" x14ac:dyDescent="0.2">
      <c r="B2121" s="447"/>
      <c r="C2121" s="448"/>
      <c r="D2121" s="448" t="s">
        <v>365</v>
      </c>
      <c r="E2121" s="448"/>
      <c r="F2121" s="462">
        <v>0.28217098835300702</v>
      </c>
      <c r="G2121" s="449"/>
      <c r="H2121" s="448"/>
      <c r="I2121" s="448"/>
      <c r="J2121" s="450"/>
    </row>
    <row r="2122" spans="2:10" x14ac:dyDescent="0.2">
      <c r="B2122" s="447"/>
      <c r="C2122" s="448"/>
      <c r="D2122" s="448" t="s">
        <v>366</v>
      </c>
      <c r="E2122" s="448"/>
      <c r="F2122" s="462">
        <v>0.30185469939794601</v>
      </c>
      <c r="G2122" s="449"/>
      <c r="H2122" s="448"/>
      <c r="I2122" s="448"/>
      <c r="J2122" s="450"/>
    </row>
    <row r="2123" spans="2:10" x14ac:dyDescent="0.2">
      <c r="B2123" s="447"/>
      <c r="C2123" s="448"/>
      <c r="D2123" s="448" t="s">
        <v>367</v>
      </c>
      <c r="E2123" s="448"/>
      <c r="F2123" s="462">
        <v>0.46127430418371201</v>
      </c>
      <c r="G2123" s="449"/>
      <c r="H2123" s="448"/>
      <c r="I2123" s="448"/>
      <c r="J2123" s="450"/>
    </row>
    <row r="2124" spans="2:10" x14ac:dyDescent="0.2">
      <c r="B2124" s="447"/>
      <c r="C2124" s="448"/>
      <c r="D2124" s="448"/>
      <c r="E2124" s="448"/>
      <c r="F2124" s="448"/>
      <c r="G2124" s="449"/>
      <c r="H2124" s="448"/>
      <c r="I2124" s="448"/>
      <c r="J2124" s="450"/>
    </row>
    <row r="2125" spans="2:10" x14ac:dyDescent="0.2">
      <c r="B2125" s="451" t="s">
        <v>789</v>
      </c>
      <c r="C2125" s="452"/>
      <c r="D2125" s="452"/>
      <c r="E2125" s="452"/>
      <c r="F2125" s="452"/>
      <c r="G2125" s="453"/>
      <c r="H2125" s="452"/>
      <c r="I2125" s="452"/>
      <c r="J2125" s="454"/>
    </row>
    <row r="2126" spans="2:10" x14ac:dyDescent="0.2">
      <c r="B2126" s="447"/>
      <c r="C2126" s="448"/>
      <c r="D2126" s="448"/>
      <c r="E2126" s="448"/>
      <c r="F2126" s="448"/>
      <c r="G2126" s="449"/>
      <c r="H2126" s="448"/>
      <c r="I2126" s="448"/>
      <c r="J2126" s="450"/>
    </row>
    <row r="2127" spans="2:10" x14ac:dyDescent="0.2">
      <c r="B2127" s="447"/>
      <c r="C2127" s="448" t="s">
        <v>335</v>
      </c>
      <c r="D2127" s="448"/>
      <c r="E2127" s="448"/>
      <c r="F2127" s="448"/>
      <c r="G2127" s="449"/>
      <c r="H2127" s="448"/>
      <c r="I2127" s="448"/>
      <c r="J2127" s="450"/>
    </row>
    <row r="2128" spans="2:10" x14ac:dyDescent="0.2">
      <c r="B2128" s="447"/>
      <c r="C2128" s="448"/>
      <c r="D2128" s="448" t="s">
        <v>788</v>
      </c>
      <c r="E2128" s="448"/>
      <c r="F2128" s="448"/>
      <c r="G2128" s="449"/>
      <c r="H2128" s="448"/>
      <c r="I2128" s="448"/>
      <c r="J2128" s="450"/>
    </row>
    <row r="2129" spans="2:10" x14ac:dyDescent="0.2">
      <c r="B2129" s="447"/>
      <c r="C2129" s="448"/>
      <c r="D2129" s="448" t="s">
        <v>528</v>
      </c>
      <c r="E2129" s="448"/>
      <c r="F2129" s="448"/>
      <c r="G2129" s="449"/>
      <c r="H2129" s="448"/>
      <c r="I2129" s="448"/>
      <c r="J2129" s="450"/>
    </row>
    <row r="2130" spans="2:10" x14ac:dyDescent="0.2">
      <c r="B2130" s="447"/>
      <c r="C2130" s="448"/>
      <c r="D2130" s="448" t="s">
        <v>470</v>
      </c>
      <c r="E2130" s="448"/>
      <c r="F2130" s="448"/>
      <c r="G2130" s="449"/>
      <c r="H2130" s="448"/>
      <c r="I2130" s="448"/>
      <c r="J2130" s="450"/>
    </row>
    <row r="2131" spans="2:10" x14ac:dyDescent="0.2">
      <c r="B2131" s="447"/>
      <c r="C2131" s="448"/>
      <c r="D2131" s="448"/>
      <c r="E2131" s="448"/>
      <c r="F2131" s="448"/>
      <c r="G2131" s="449"/>
      <c r="H2131" s="448"/>
      <c r="I2131" s="448"/>
      <c r="J2131" s="450"/>
    </row>
    <row r="2132" spans="2:10" x14ac:dyDescent="0.2">
      <c r="B2132" s="447"/>
      <c r="C2132" s="448"/>
      <c r="D2132" s="448"/>
      <c r="E2132" s="448"/>
      <c r="F2132" s="448"/>
      <c r="G2132" s="449"/>
      <c r="H2132" s="448"/>
      <c r="I2132" s="448"/>
      <c r="J2132" s="450"/>
    </row>
    <row r="2133" spans="2:10" x14ac:dyDescent="0.2">
      <c r="B2133" s="447"/>
      <c r="C2133" s="448"/>
      <c r="D2133" s="448"/>
      <c r="E2133" s="448"/>
      <c r="F2133" s="448"/>
      <c r="G2133" s="449"/>
      <c r="H2133" s="448"/>
      <c r="I2133" s="448"/>
      <c r="J2133" s="450"/>
    </row>
    <row r="2134" spans="2:10" x14ac:dyDescent="0.2">
      <c r="B2134" s="447"/>
      <c r="C2134" s="448"/>
      <c r="D2134" s="448"/>
      <c r="E2134" s="448"/>
      <c r="F2134" s="448"/>
      <c r="G2134" s="449"/>
      <c r="H2134" s="448"/>
      <c r="I2134" s="448"/>
      <c r="J2134" s="450"/>
    </row>
    <row r="2135" spans="2:10" x14ac:dyDescent="0.2">
      <c r="B2135" s="447"/>
      <c r="C2135" s="448"/>
      <c r="D2135" s="448"/>
      <c r="E2135" s="448"/>
      <c r="F2135" s="448"/>
      <c r="G2135" s="449"/>
      <c r="H2135" s="448"/>
      <c r="I2135" s="448"/>
      <c r="J2135" s="450"/>
    </row>
    <row r="2136" spans="2:10" x14ac:dyDescent="0.2">
      <c r="B2136" s="447"/>
      <c r="C2136" s="448"/>
      <c r="D2136" s="448"/>
      <c r="E2136" s="448"/>
      <c r="F2136" s="448"/>
      <c r="G2136" s="449"/>
      <c r="H2136" s="448"/>
      <c r="I2136" s="448"/>
      <c r="J2136" s="450"/>
    </row>
    <row r="2137" spans="2:10" x14ac:dyDescent="0.2">
      <c r="B2137" s="447"/>
      <c r="C2137" s="448"/>
      <c r="D2137" s="448"/>
      <c r="E2137" s="448"/>
      <c r="F2137" s="448"/>
      <c r="G2137" s="449"/>
      <c r="H2137" s="448"/>
      <c r="I2137" s="448"/>
      <c r="J2137" s="450"/>
    </row>
    <row r="2138" spans="2:10" x14ac:dyDescent="0.2">
      <c r="B2138" s="447"/>
      <c r="C2138" s="448"/>
      <c r="D2138" s="448"/>
      <c r="E2138" s="448"/>
      <c r="F2138" s="448"/>
      <c r="G2138" s="449"/>
      <c r="H2138" s="448"/>
      <c r="I2138" s="448"/>
      <c r="J2138" s="450"/>
    </row>
    <row r="2139" spans="2:10" x14ac:dyDescent="0.2">
      <c r="B2139" s="447"/>
      <c r="C2139" s="448"/>
      <c r="D2139" s="448"/>
      <c r="E2139" s="448"/>
      <c r="F2139" s="448"/>
      <c r="G2139" s="449"/>
      <c r="H2139" s="448"/>
      <c r="I2139" s="448"/>
      <c r="J2139" s="450"/>
    </row>
    <row r="2140" spans="2:10" x14ac:dyDescent="0.2">
      <c r="B2140" s="447"/>
      <c r="C2140" s="448"/>
      <c r="D2140" s="448"/>
      <c r="E2140" s="448"/>
      <c r="F2140" s="448"/>
      <c r="G2140" s="449"/>
      <c r="H2140" s="448"/>
      <c r="I2140" s="448"/>
      <c r="J2140" s="450"/>
    </row>
    <row r="2141" spans="2:10" x14ac:dyDescent="0.2">
      <c r="B2141" s="447"/>
      <c r="C2141" s="448"/>
      <c r="D2141" s="448"/>
      <c r="E2141" s="448"/>
      <c r="F2141" s="448"/>
      <c r="G2141" s="449"/>
      <c r="H2141" s="448"/>
      <c r="I2141" s="448"/>
      <c r="J2141" s="450"/>
    </row>
    <row r="2142" spans="2:10" x14ac:dyDescent="0.2">
      <c r="B2142" s="447"/>
      <c r="C2142" s="448"/>
      <c r="D2142" s="448"/>
      <c r="E2142" s="448"/>
      <c r="F2142" s="448"/>
      <c r="G2142" s="449"/>
      <c r="H2142" s="448"/>
      <c r="I2142" s="448"/>
      <c r="J2142" s="450"/>
    </row>
    <row r="2143" spans="2:10" x14ac:dyDescent="0.2">
      <c r="B2143" s="447"/>
      <c r="C2143" s="448"/>
      <c r="D2143" s="448"/>
      <c r="E2143" s="448"/>
      <c r="F2143" s="448"/>
      <c r="G2143" s="449"/>
      <c r="H2143" s="448"/>
      <c r="I2143" s="448"/>
      <c r="J2143" s="450"/>
    </row>
    <row r="2144" spans="2:10" x14ac:dyDescent="0.2">
      <c r="B2144" s="447"/>
      <c r="C2144" s="448"/>
      <c r="D2144" s="448"/>
      <c r="E2144" s="448"/>
      <c r="F2144" s="448"/>
      <c r="G2144" s="449"/>
      <c r="H2144" s="448"/>
      <c r="I2144" s="448"/>
      <c r="J2144" s="450"/>
    </row>
    <row r="2145" spans="2:10" x14ac:dyDescent="0.2">
      <c r="B2145" s="447"/>
      <c r="C2145" s="448"/>
      <c r="D2145" s="448"/>
      <c r="E2145" s="448"/>
      <c r="F2145" s="448"/>
      <c r="G2145" s="449"/>
      <c r="H2145" s="448"/>
      <c r="I2145" s="448"/>
      <c r="J2145" s="450"/>
    </row>
    <row r="2146" spans="2:10" x14ac:dyDescent="0.2">
      <c r="B2146" s="447"/>
      <c r="C2146" s="448"/>
      <c r="D2146" s="448"/>
      <c r="E2146" s="448"/>
      <c r="F2146" s="448"/>
      <c r="G2146" s="449"/>
      <c r="H2146" s="448"/>
      <c r="I2146" s="448"/>
      <c r="J2146" s="450"/>
    </row>
    <row r="2147" spans="2:10" x14ac:dyDescent="0.2">
      <c r="B2147" s="447"/>
      <c r="C2147" s="448"/>
      <c r="D2147" s="448"/>
      <c r="E2147" s="448"/>
      <c r="F2147" s="448"/>
      <c r="G2147" s="449"/>
      <c r="H2147" s="448"/>
      <c r="I2147" s="448"/>
      <c r="J2147" s="450"/>
    </row>
    <row r="2148" spans="2:10" x14ac:dyDescent="0.2">
      <c r="B2148" s="447"/>
      <c r="C2148" s="448"/>
      <c r="D2148" s="448"/>
      <c r="E2148" s="448"/>
      <c r="F2148" s="448"/>
      <c r="G2148" s="449"/>
      <c r="H2148" s="448"/>
      <c r="I2148" s="448"/>
      <c r="J2148" s="450"/>
    </row>
    <row r="2149" spans="2:10" x14ac:dyDescent="0.2">
      <c r="B2149" s="447"/>
      <c r="C2149" s="448"/>
      <c r="D2149" s="448"/>
      <c r="E2149" s="448"/>
      <c r="F2149" s="448"/>
      <c r="G2149" s="449"/>
      <c r="H2149" s="448"/>
      <c r="I2149" s="448"/>
      <c r="J2149" s="450"/>
    </row>
    <row r="2150" spans="2:10" x14ac:dyDescent="0.2">
      <c r="B2150" s="447"/>
      <c r="C2150" s="448" t="s">
        <v>339</v>
      </c>
      <c r="D2150" s="448"/>
      <c r="E2150" s="448"/>
      <c r="F2150" s="455" t="s">
        <v>340</v>
      </c>
      <c r="G2150" s="449"/>
      <c r="H2150" s="448"/>
      <c r="I2150" s="448"/>
      <c r="J2150" s="450"/>
    </row>
    <row r="2151" spans="2:10" x14ac:dyDescent="0.2">
      <c r="B2151" s="447"/>
      <c r="C2151" s="448"/>
      <c r="D2151" s="448" t="s">
        <v>341</v>
      </c>
      <c r="E2151" s="448"/>
      <c r="F2151" s="456">
        <v>1000000</v>
      </c>
      <c r="G2151" s="449"/>
      <c r="H2151" s="448"/>
      <c r="I2151" s="448"/>
      <c r="J2151" s="450"/>
    </row>
    <row r="2152" spans="2:10" x14ac:dyDescent="0.2">
      <c r="B2152" s="447"/>
      <c r="C2152" s="448"/>
      <c r="D2152" s="448" t="s">
        <v>342</v>
      </c>
      <c r="E2152" s="448"/>
      <c r="F2152" s="462">
        <v>0.50465680555555548</v>
      </c>
      <c r="G2152" s="449"/>
      <c r="H2152" s="448"/>
      <c r="I2152" s="448"/>
      <c r="J2152" s="450"/>
    </row>
    <row r="2153" spans="2:10" x14ac:dyDescent="0.2">
      <c r="B2153" s="447"/>
      <c r="C2153" s="448"/>
      <c r="D2153" s="448" t="s">
        <v>343</v>
      </c>
      <c r="E2153" s="448"/>
      <c r="F2153" s="462">
        <v>0.52988624531935546</v>
      </c>
      <c r="G2153" s="449"/>
      <c r="H2153" s="448"/>
      <c r="I2153" s="448"/>
      <c r="J2153" s="450"/>
    </row>
    <row r="2154" spans="2:10" x14ac:dyDescent="0.2">
      <c r="B2154" s="447"/>
      <c r="C2154" s="448"/>
      <c r="D2154" s="448" t="s">
        <v>344</v>
      </c>
      <c r="E2154" s="448"/>
      <c r="F2154" s="462">
        <v>0.52765456155099</v>
      </c>
      <c r="G2154" s="449"/>
      <c r="H2154" s="448"/>
      <c r="I2154" s="448"/>
      <c r="J2154" s="450"/>
    </row>
    <row r="2155" spans="2:10" x14ac:dyDescent="0.2">
      <c r="B2155" s="447"/>
      <c r="C2155" s="448"/>
      <c r="D2155" s="448" t="s">
        <v>345</v>
      </c>
      <c r="E2155" s="448"/>
      <c r="F2155" s="463" t="s">
        <v>393</v>
      </c>
      <c r="G2155" s="449"/>
      <c r="H2155" s="448"/>
      <c r="I2155" s="448"/>
      <c r="J2155" s="450"/>
    </row>
    <row r="2156" spans="2:10" x14ac:dyDescent="0.2">
      <c r="B2156" s="447"/>
      <c r="C2156" s="448"/>
      <c r="D2156" s="448" t="s">
        <v>346</v>
      </c>
      <c r="E2156" s="448"/>
      <c r="F2156" s="462">
        <v>4.0292877645951707E-2</v>
      </c>
      <c r="G2156" s="449"/>
      <c r="H2156" s="448"/>
      <c r="I2156" s="448"/>
      <c r="J2156" s="450"/>
    </row>
    <row r="2157" spans="2:10" x14ac:dyDescent="0.2">
      <c r="B2157" s="447"/>
      <c r="C2157" s="448"/>
      <c r="D2157" s="448" t="s">
        <v>347</v>
      </c>
      <c r="E2157" s="448"/>
      <c r="F2157" s="462">
        <v>1.6235159889916345E-3</v>
      </c>
      <c r="G2157" s="449"/>
      <c r="H2157" s="448"/>
      <c r="I2157" s="448"/>
      <c r="J2157" s="450"/>
    </row>
    <row r="2158" spans="2:10" x14ac:dyDescent="0.2">
      <c r="B2158" s="447"/>
      <c r="C2158" s="448"/>
      <c r="D2158" s="448" t="s">
        <v>348</v>
      </c>
      <c r="E2158" s="448"/>
      <c r="F2158" s="459">
        <v>0.33319477868366071</v>
      </c>
      <c r="G2158" s="449"/>
      <c r="H2158" s="448"/>
      <c r="I2158" s="448"/>
      <c r="J2158" s="450"/>
    </row>
    <row r="2159" spans="2:10" x14ac:dyDescent="0.2">
      <c r="B2159" s="447"/>
      <c r="C2159" s="448"/>
      <c r="D2159" s="448" t="s">
        <v>349</v>
      </c>
      <c r="E2159" s="448"/>
      <c r="F2159" s="460">
        <v>2.7976781508898987</v>
      </c>
      <c r="G2159" s="449"/>
      <c r="H2159" s="448"/>
      <c r="I2159" s="448"/>
      <c r="J2159" s="450"/>
    </row>
    <row r="2160" spans="2:10" x14ac:dyDescent="0.2">
      <c r="B2160" s="447"/>
      <c r="C2160" s="448"/>
      <c r="D2160" s="448" t="s">
        <v>350</v>
      </c>
      <c r="E2160" s="448"/>
      <c r="F2160" s="459">
        <v>7.6040618155067824E-2</v>
      </c>
      <c r="G2160" s="449"/>
      <c r="H2160" s="448"/>
      <c r="I2160" s="448"/>
      <c r="J2160" s="450"/>
    </row>
    <row r="2161" spans="2:10" x14ac:dyDescent="0.2">
      <c r="B2161" s="447"/>
      <c r="C2161" s="448"/>
      <c r="D2161" s="448" t="s">
        <v>351</v>
      </c>
      <c r="E2161" s="448"/>
      <c r="F2161" s="462">
        <v>0.4013443767183994</v>
      </c>
      <c r="G2161" s="449"/>
      <c r="H2161" s="448"/>
      <c r="I2161" s="448"/>
      <c r="J2161" s="450"/>
    </row>
    <row r="2162" spans="2:10" x14ac:dyDescent="0.2">
      <c r="B2162" s="447"/>
      <c r="C2162" s="448"/>
      <c r="D2162" s="448" t="s">
        <v>352</v>
      </c>
      <c r="E2162" s="448"/>
      <c r="F2162" s="462">
        <v>0.74788364331493584</v>
      </c>
      <c r="G2162" s="449"/>
      <c r="H2162" s="448"/>
      <c r="I2162" s="448"/>
      <c r="J2162" s="450"/>
    </row>
    <row r="2163" spans="2:10" x14ac:dyDescent="0.2">
      <c r="B2163" s="447"/>
      <c r="C2163" s="448"/>
      <c r="D2163" s="448" t="s">
        <v>353</v>
      </c>
      <c r="E2163" s="448"/>
      <c r="F2163" s="462">
        <v>0.34653926659653644</v>
      </c>
      <c r="G2163" s="449"/>
      <c r="H2163" s="448"/>
      <c r="I2163" s="448"/>
      <c r="J2163" s="450"/>
    </row>
    <row r="2164" spans="2:10" x14ac:dyDescent="0.2">
      <c r="B2164" s="447"/>
      <c r="C2164" s="448"/>
      <c r="D2164" s="448" t="s">
        <v>354</v>
      </c>
      <c r="E2164" s="448"/>
      <c r="F2164" s="462">
        <v>4.0292877645951709E-5</v>
      </c>
      <c r="G2164" s="449"/>
      <c r="H2164" s="448"/>
      <c r="I2164" s="448"/>
      <c r="J2164" s="450"/>
    </row>
    <row r="2165" spans="2:10" x14ac:dyDescent="0.2">
      <c r="B2165" s="447"/>
      <c r="C2165" s="448"/>
      <c r="D2165" s="448"/>
      <c r="E2165" s="448"/>
      <c r="F2165" s="448"/>
      <c r="G2165" s="449"/>
      <c r="H2165" s="448"/>
      <c r="I2165" s="448"/>
      <c r="J2165" s="450"/>
    </row>
    <row r="2166" spans="2:10" x14ac:dyDescent="0.2">
      <c r="B2166" s="451" t="s">
        <v>787</v>
      </c>
      <c r="C2166" s="452"/>
      <c r="D2166" s="452"/>
      <c r="E2166" s="452"/>
      <c r="F2166" s="452"/>
      <c r="G2166" s="453"/>
      <c r="H2166" s="452"/>
      <c r="I2166" s="452"/>
      <c r="J2166" s="454"/>
    </row>
    <row r="2167" spans="2:10" x14ac:dyDescent="0.2">
      <c r="B2167" s="447"/>
      <c r="C2167" s="448"/>
      <c r="D2167" s="448"/>
      <c r="E2167" s="448"/>
      <c r="F2167" s="448"/>
      <c r="G2167" s="449"/>
      <c r="H2167" s="448"/>
      <c r="I2167" s="448"/>
      <c r="J2167" s="450"/>
    </row>
    <row r="2168" spans="2:10" x14ac:dyDescent="0.2">
      <c r="B2168" s="447"/>
      <c r="C2168" s="448" t="s">
        <v>356</v>
      </c>
      <c r="D2168" s="448"/>
      <c r="E2168" s="448"/>
      <c r="F2168" s="455" t="s">
        <v>340</v>
      </c>
      <c r="G2168" s="449"/>
      <c r="H2168" s="448"/>
      <c r="I2168" s="448"/>
      <c r="J2168" s="450"/>
    </row>
    <row r="2169" spans="2:10" x14ac:dyDescent="0.2">
      <c r="B2169" s="447"/>
      <c r="C2169" s="448"/>
      <c r="D2169" s="448" t="s">
        <v>357</v>
      </c>
      <c r="E2169" s="448"/>
      <c r="F2169" s="462">
        <v>0.40134437671839901</v>
      </c>
      <c r="G2169" s="449"/>
      <c r="H2169" s="448"/>
      <c r="I2169" s="448"/>
      <c r="J2169" s="450"/>
    </row>
    <row r="2170" spans="2:10" x14ac:dyDescent="0.2">
      <c r="B2170" s="447"/>
      <c r="C2170" s="448"/>
      <c r="D2170" s="448" t="s">
        <v>358</v>
      </c>
      <c r="E2170" s="448"/>
      <c r="F2170" s="462">
        <v>0.479150858334003</v>
      </c>
      <c r="G2170" s="449"/>
      <c r="H2170" s="448"/>
      <c r="I2170" s="448"/>
      <c r="J2170" s="450"/>
    </row>
    <row r="2171" spans="2:10" x14ac:dyDescent="0.2">
      <c r="B2171" s="447"/>
      <c r="C2171" s="448"/>
      <c r="D2171" s="448" t="s">
        <v>359</v>
      </c>
      <c r="E2171" s="448"/>
      <c r="F2171" s="462">
        <v>0.493240879272765</v>
      </c>
      <c r="G2171" s="449"/>
      <c r="H2171" s="448"/>
      <c r="I2171" s="448"/>
      <c r="J2171" s="450"/>
    </row>
    <row r="2172" spans="2:10" x14ac:dyDescent="0.2">
      <c r="B2172" s="447"/>
      <c r="C2172" s="448"/>
      <c r="D2172" s="448" t="s">
        <v>360</v>
      </c>
      <c r="E2172" s="448"/>
      <c r="F2172" s="462">
        <v>0.505314070091055</v>
      </c>
      <c r="G2172" s="449"/>
      <c r="H2172" s="448"/>
      <c r="I2172" s="448"/>
      <c r="J2172" s="450"/>
    </row>
    <row r="2173" spans="2:10" x14ac:dyDescent="0.2">
      <c r="B2173" s="447"/>
      <c r="C2173" s="448"/>
      <c r="D2173" s="448" t="s">
        <v>361</v>
      </c>
      <c r="E2173" s="448"/>
      <c r="F2173" s="462">
        <v>0.51666547868750501</v>
      </c>
      <c r="G2173" s="449"/>
      <c r="H2173" s="448"/>
      <c r="I2173" s="448"/>
      <c r="J2173" s="450"/>
    </row>
    <row r="2174" spans="2:10" x14ac:dyDescent="0.2">
      <c r="B2174" s="447"/>
      <c r="C2174" s="448"/>
      <c r="D2174" s="448" t="s">
        <v>362</v>
      </c>
      <c r="E2174" s="448"/>
      <c r="F2174" s="462">
        <v>0.52765444551515395</v>
      </c>
      <c r="G2174" s="449"/>
      <c r="H2174" s="448"/>
      <c r="I2174" s="448"/>
      <c r="J2174" s="450"/>
    </row>
    <row r="2175" spans="2:10" x14ac:dyDescent="0.2">
      <c r="B2175" s="447"/>
      <c r="C2175" s="448"/>
      <c r="D2175" s="448" t="s">
        <v>363</v>
      </c>
      <c r="E2175" s="448"/>
      <c r="F2175" s="462">
        <v>0.53870040204640002</v>
      </c>
      <c r="G2175" s="449"/>
      <c r="H2175" s="448"/>
      <c r="I2175" s="448"/>
      <c r="J2175" s="450"/>
    </row>
    <row r="2176" spans="2:10" x14ac:dyDescent="0.2">
      <c r="B2176" s="447"/>
      <c r="C2176" s="448"/>
      <c r="D2176" s="448" t="s">
        <v>364</v>
      </c>
      <c r="E2176" s="448"/>
      <c r="F2176" s="462">
        <v>0.55057248776322498</v>
      </c>
      <c r="G2176" s="449"/>
      <c r="H2176" s="448"/>
      <c r="I2176" s="448"/>
      <c r="J2176" s="450"/>
    </row>
    <row r="2177" spans="2:10" x14ac:dyDescent="0.2">
      <c r="B2177" s="447"/>
      <c r="C2177" s="448"/>
      <c r="D2177" s="448" t="s">
        <v>365</v>
      </c>
      <c r="E2177" s="448"/>
      <c r="F2177" s="462">
        <v>0.56452587247234598</v>
      </c>
      <c r="G2177" s="449"/>
      <c r="H2177" s="448"/>
      <c r="I2177" s="448"/>
      <c r="J2177" s="450"/>
    </row>
    <row r="2178" spans="2:10" x14ac:dyDescent="0.2">
      <c r="B2178" s="447"/>
      <c r="C2178" s="448"/>
      <c r="D2178" s="448" t="s">
        <v>366</v>
      </c>
      <c r="E2178" s="448"/>
      <c r="F2178" s="462">
        <v>0.58384156527041098</v>
      </c>
      <c r="G2178" s="449"/>
      <c r="H2178" s="448"/>
      <c r="I2178" s="448"/>
      <c r="J2178" s="450"/>
    </row>
    <row r="2179" spans="2:10" x14ac:dyDescent="0.2">
      <c r="B2179" s="447"/>
      <c r="C2179" s="448"/>
      <c r="D2179" s="448" t="s">
        <v>367</v>
      </c>
      <c r="E2179" s="448"/>
      <c r="F2179" s="462">
        <v>0.74788364331493595</v>
      </c>
      <c r="G2179" s="449"/>
      <c r="H2179" s="448"/>
      <c r="I2179" s="448"/>
      <c r="J2179" s="450"/>
    </row>
    <row r="2180" spans="2:10" x14ac:dyDescent="0.2">
      <c r="B2180" s="447"/>
      <c r="C2180" s="448"/>
      <c r="D2180" s="448"/>
      <c r="E2180" s="448"/>
      <c r="F2180" s="448"/>
      <c r="G2180" s="449"/>
      <c r="H2180" s="448"/>
      <c r="I2180" s="448"/>
      <c r="J2180" s="450"/>
    </row>
    <row r="2181" spans="2:10" x14ac:dyDescent="0.2">
      <c r="B2181" s="451" t="s">
        <v>546</v>
      </c>
      <c r="C2181" s="452"/>
      <c r="D2181" s="452"/>
      <c r="E2181" s="452"/>
      <c r="F2181" s="452"/>
      <c r="G2181" s="453"/>
      <c r="H2181" s="452"/>
      <c r="I2181" s="452"/>
      <c r="J2181" s="454"/>
    </row>
    <row r="2182" spans="2:10" x14ac:dyDescent="0.2">
      <c r="B2182" s="447"/>
      <c r="C2182" s="448"/>
      <c r="D2182" s="448"/>
      <c r="E2182" s="448"/>
      <c r="F2182" s="448"/>
      <c r="G2182" s="449"/>
      <c r="H2182" s="448"/>
      <c r="I2182" s="448"/>
      <c r="J2182" s="450"/>
    </row>
    <row r="2183" spans="2:10" x14ac:dyDescent="0.2">
      <c r="B2183" s="447"/>
      <c r="C2183" s="448" t="s">
        <v>335</v>
      </c>
      <c r="D2183" s="448"/>
      <c r="E2183" s="448"/>
      <c r="F2183" s="448"/>
      <c r="G2183" s="449"/>
      <c r="H2183" s="448"/>
      <c r="I2183" s="448"/>
      <c r="J2183" s="450"/>
    </row>
    <row r="2184" spans="2:10" x14ac:dyDescent="0.2">
      <c r="B2184" s="447"/>
      <c r="C2184" s="448"/>
      <c r="D2184" s="448" t="s">
        <v>786</v>
      </c>
      <c r="E2184" s="448"/>
      <c r="F2184" s="448"/>
      <c r="G2184" s="449"/>
      <c r="H2184" s="448"/>
      <c r="I2184" s="448"/>
      <c r="J2184" s="450"/>
    </row>
    <row r="2185" spans="2:10" x14ac:dyDescent="0.2">
      <c r="B2185" s="447"/>
      <c r="C2185" s="448"/>
      <c r="D2185" s="448" t="s">
        <v>523</v>
      </c>
      <c r="E2185" s="448"/>
      <c r="F2185" s="448"/>
      <c r="G2185" s="449"/>
      <c r="H2185" s="448"/>
      <c r="I2185" s="448"/>
      <c r="J2185" s="450"/>
    </row>
    <row r="2186" spans="2:10" x14ac:dyDescent="0.2">
      <c r="B2186" s="447"/>
      <c r="C2186" s="448"/>
      <c r="D2186" s="448" t="s">
        <v>470</v>
      </c>
      <c r="E2186" s="448"/>
      <c r="F2186" s="448"/>
      <c r="G2186" s="449"/>
      <c r="H2186" s="448"/>
      <c r="I2186" s="448"/>
      <c r="J2186" s="450"/>
    </row>
    <row r="2187" spans="2:10" x14ac:dyDescent="0.2">
      <c r="B2187" s="447"/>
      <c r="C2187" s="448"/>
      <c r="D2187" s="448"/>
      <c r="E2187" s="448"/>
      <c r="F2187" s="448"/>
      <c r="G2187" s="449"/>
      <c r="H2187" s="448"/>
      <c r="I2187" s="448"/>
      <c r="J2187" s="450"/>
    </row>
    <row r="2188" spans="2:10" x14ac:dyDescent="0.2">
      <c r="B2188" s="447"/>
      <c r="C2188" s="448"/>
      <c r="D2188" s="448"/>
      <c r="E2188" s="448"/>
      <c r="F2188" s="448"/>
      <c r="G2188" s="449"/>
      <c r="H2188" s="448"/>
      <c r="I2188" s="448"/>
      <c r="J2188" s="450"/>
    </row>
    <row r="2189" spans="2:10" x14ac:dyDescent="0.2">
      <c r="B2189" s="447"/>
      <c r="C2189" s="448"/>
      <c r="D2189" s="448"/>
      <c r="E2189" s="448"/>
      <c r="F2189" s="448"/>
      <c r="G2189" s="449"/>
      <c r="H2189" s="448"/>
      <c r="I2189" s="448"/>
      <c r="J2189" s="450"/>
    </row>
    <row r="2190" spans="2:10" x14ac:dyDescent="0.2">
      <c r="B2190" s="447"/>
      <c r="C2190" s="448"/>
      <c r="D2190" s="448"/>
      <c r="E2190" s="448"/>
      <c r="F2190" s="448"/>
      <c r="G2190" s="449"/>
      <c r="H2190" s="448"/>
      <c r="I2190" s="448"/>
      <c r="J2190" s="450"/>
    </row>
    <row r="2191" spans="2:10" x14ac:dyDescent="0.2">
      <c r="B2191" s="447"/>
      <c r="C2191" s="448"/>
      <c r="D2191" s="448"/>
      <c r="E2191" s="448"/>
      <c r="F2191" s="448"/>
      <c r="G2191" s="449"/>
      <c r="H2191" s="448"/>
      <c r="I2191" s="448"/>
      <c r="J2191" s="450"/>
    </row>
    <row r="2192" spans="2:10" x14ac:dyDescent="0.2">
      <c r="B2192" s="447"/>
      <c r="C2192" s="448"/>
      <c r="D2192" s="448"/>
      <c r="E2192" s="448"/>
      <c r="F2192" s="448"/>
      <c r="G2192" s="449"/>
      <c r="H2192" s="448"/>
      <c r="I2192" s="448"/>
      <c r="J2192" s="450"/>
    </row>
    <row r="2193" spans="2:10" x14ac:dyDescent="0.2">
      <c r="B2193" s="447"/>
      <c r="C2193" s="448"/>
      <c r="D2193" s="448"/>
      <c r="E2193" s="448"/>
      <c r="F2193" s="448"/>
      <c r="G2193" s="449"/>
      <c r="H2193" s="448"/>
      <c r="I2193" s="448"/>
      <c r="J2193" s="450"/>
    </row>
    <row r="2194" spans="2:10" x14ac:dyDescent="0.2">
      <c r="B2194" s="447"/>
      <c r="C2194" s="448"/>
      <c r="D2194" s="448"/>
      <c r="E2194" s="448"/>
      <c r="F2194" s="448"/>
      <c r="G2194" s="449"/>
      <c r="H2194" s="448"/>
      <c r="I2194" s="448"/>
      <c r="J2194" s="450"/>
    </row>
    <row r="2195" spans="2:10" x14ac:dyDescent="0.2">
      <c r="B2195" s="447"/>
      <c r="C2195" s="448"/>
      <c r="D2195" s="448"/>
      <c r="E2195" s="448"/>
      <c r="F2195" s="448"/>
      <c r="G2195" s="449"/>
      <c r="H2195" s="448"/>
      <c r="I2195" s="448"/>
      <c r="J2195" s="450"/>
    </row>
    <row r="2196" spans="2:10" x14ac:dyDescent="0.2">
      <c r="B2196" s="447"/>
      <c r="C2196" s="448"/>
      <c r="D2196" s="448"/>
      <c r="E2196" s="448"/>
      <c r="F2196" s="448"/>
      <c r="G2196" s="449"/>
      <c r="H2196" s="448"/>
      <c r="I2196" s="448"/>
      <c r="J2196" s="450"/>
    </row>
    <row r="2197" spans="2:10" x14ac:dyDescent="0.2">
      <c r="B2197" s="447"/>
      <c r="C2197" s="448"/>
      <c r="D2197" s="448"/>
      <c r="E2197" s="448"/>
      <c r="F2197" s="448"/>
      <c r="G2197" s="449"/>
      <c r="H2197" s="448"/>
      <c r="I2197" s="448"/>
      <c r="J2197" s="450"/>
    </row>
    <row r="2198" spans="2:10" x14ac:dyDescent="0.2">
      <c r="B2198" s="447"/>
      <c r="C2198" s="448"/>
      <c r="D2198" s="448"/>
      <c r="E2198" s="448"/>
      <c r="F2198" s="448"/>
      <c r="G2198" s="449"/>
      <c r="H2198" s="448"/>
      <c r="I2198" s="448"/>
      <c r="J2198" s="450"/>
    </row>
    <row r="2199" spans="2:10" x14ac:dyDescent="0.2">
      <c r="B2199" s="447"/>
      <c r="C2199" s="448"/>
      <c r="D2199" s="448"/>
      <c r="E2199" s="448"/>
      <c r="F2199" s="448"/>
      <c r="G2199" s="449"/>
      <c r="H2199" s="448"/>
      <c r="I2199" s="448"/>
      <c r="J2199" s="450"/>
    </row>
    <row r="2200" spans="2:10" x14ac:dyDescent="0.2">
      <c r="B2200" s="447"/>
      <c r="C2200" s="448"/>
      <c r="D2200" s="448"/>
      <c r="E2200" s="448"/>
      <c r="F2200" s="448"/>
      <c r="G2200" s="449"/>
      <c r="H2200" s="448"/>
      <c r="I2200" s="448"/>
      <c r="J2200" s="450"/>
    </row>
    <row r="2201" spans="2:10" x14ac:dyDescent="0.2">
      <c r="B2201" s="447"/>
      <c r="C2201" s="448"/>
      <c r="D2201" s="448"/>
      <c r="E2201" s="448"/>
      <c r="F2201" s="448"/>
      <c r="G2201" s="449"/>
      <c r="H2201" s="448"/>
      <c r="I2201" s="448"/>
      <c r="J2201" s="450"/>
    </row>
    <row r="2202" spans="2:10" x14ac:dyDescent="0.2">
      <c r="B2202" s="447"/>
      <c r="C2202" s="448"/>
      <c r="D2202" s="448"/>
      <c r="E2202" s="448"/>
      <c r="F2202" s="448"/>
      <c r="G2202" s="449"/>
      <c r="H2202" s="448"/>
      <c r="I2202" s="448"/>
      <c r="J2202" s="450"/>
    </row>
    <row r="2203" spans="2:10" x14ac:dyDescent="0.2">
      <c r="B2203" s="447"/>
      <c r="C2203" s="448"/>
      <c r="D2203" s="448"/>
      <c r="E2203" s="448"/>
      <c r="F2203" s="448"/>
      <c r="G2203" s="449"/>
      <c r="H2203" s="448"/>
      <c r="I2203" s="448"/>
      <c r="J2203" s="450"/>
    </row>
    <row r="2204" spans="2:10" x14ac:dyDescent="0.2">
      <c r="B2204" s="447"/>
      <c r="C2204" s="448"/>
      <c r="D2204" s="448"/>
      <c r="E2204" s="448"/>
      <c r="F2204" s="448"/>
      <c r="G2204" s="449"/>
      <c r="H2204" s="448"/>
      <c r="I2204" s="448"/>
      <c r="J2204" s="450"/>
    </row>
    <row r="2205" spans="2:10" x14ac:dyDescent="0.2">
      <c r="B2205" s="447"/>
      <c r="C2205" s="448"/>
      <c r="D2205" s="448"/>
      <c r="E2205" s="448"/>
      <c r="F2205" s="448"/>
      <c r="G2205" s="449"/>
      <c r="H2205" s="448"/>
      <c r="I2205" s="448"/>
      <c r="J2205" s="450"/>
    </row>
    <row r="2206" spans="2:10" x14ac:dyDescent="0.2">
      <c r="B2206" s="447"/>
      <c r="C2206" s="448" t="s">
        <v>339</v>
      </c>
      <c r="D2206" s="448"/>
      <c r="E2206" s="448"/>
      <c r="F2206" s="455" t="s">
        <v>340</v>
      </c>
      <c r="G2206" s="449"/>
      <c r="H2206" s="448"/>
      <c r="I2206" s="448"/>
      <c r="J2206" s="450"/>
    </row>
    <row r="2207" spans="2:10" x14ac:dyDescent="0.2">
      <c r="B2207" s="447"/>
      <c r="C2207" s="448"/>
      <c r="D2207" s="448" t="s">
        <v>341</v>
      </c>
      <c r="E2207" s="448"/>
      <c r="F2207" s="456">
        <v>1000000</v>
      </c>
      <c r="G2207" s="449"/>
      <c r="H2207" s="448"/>
      <c r="I2207" s="448"/>
      <c r="J2207" s="450"/>
    </row>
    <row r="2208" spans="2:10" x14ac:dyDescent="0.2">
      <c r="B2208" s="447"/>
      <c r="C2208" s="448"/>
      <c r="D2208" s="448" t="s">
        <v>342</v>
      </c>
      <c r="E2208" s="448"/>
      <c r="F2208" s="462">
        <v>0.60006949275011834</v>
      </c>
      <c r="G2208" s="449"/>
      <c r="H2208" s="448"/>
      <c r="I2208" s="448"/>
      <c r="J2208" s="450"/>
    </row>
    <row r="2209" spans="2:10" x14ac:dyDescent="0.2">
      <c r="B2209" s="447"/>
      <c r="C2209" s="448"/>
      <c r="D2209" s="448" t="s">
        <v>343</v>
      </c>
      <c r="E2209" s="448"/>
      <c r="F2209" s="462">
        <v>0.62516052353820994</v>
      </c>
      <c r="G2209" s="449"/>
      <c r="H2209" s="448"/>
      <c r="I2209" s="448"/>
      <c r="J2209" s="450"/>
    </row>
    <row r="2210" spans="2:10" x14ac:dyDescent="0.2">
      <c r="B2210" s="447"/>
      <c r="C2210" s="448"/>
      <c r="D2210" s="448" t="s">
        <v>344</v>
      </c>
      <c r="E2210" s="448"/>
      <c r="F2210" s="462">
        <v>0.62358817606045547</v>
      </c>
      <c r="G2210" s="449"/>
      <c r="H2210" s="448"/>
      <c r="I2210" s="448"/>
      <c r="J2210" s="450"/>
    </row>
    <row r="2211" spans="2:10" x14ac:dyDescent="0.2">
      <c r="B2211" s="447"/>
      <c r="C2211" s="448"/>
      <c r="D2211" s="448" t="s">
        <v>345</v>
      </c>
      <c r="E2211" s="448"/>
      <c r="F2211" s="463" t="s">
        <v>393</v>
      </c>
      <c r="G2211" s="449"/>
      <c r="H2211" s="448"/>
      <c r="I2211" s="448"/>
      <c r="J2211" s="450"/>
    </row>
    <row r="2212" spans="2:10" x14ac:dyDescent="0.2">
      <c r="B2212" s="447"/>
      <c r="C2212" s="448"/>
      <c r="D2212" s="448" t="s">
        <v>346</v>
      </c>
      <c r="E2212" s="448"/>
      <c r="F2212" s="462">
        <v>4.364361684489821E-2</v>
      </c>
      <c r="G2212" s="449"/>
      <c r="H2212" s="448"/>
      <c r="I2212" s="448"/>
      <c r="J2212" s="450"/>
    </row>
    <row r="2213" spans="2:10" x14ac:dyDescent="0.2">
      <c r="B2213" s="447"/>
      <c r="C2213" s="448"/>
      <c r="D2213" s="448" t="s">
        <v>347</v>
      </c>
      <c r="E2213" s="448"/>
      <c r="F2213" s="462">
        <v>1.9047652913042827E-3</v>
      </c>
      <c r="G2213" s="449"/>
      <c r="H2213" s="448"/>
      <c r="I2213" s="448"/>
      <c r="J2213" s="450"/>
    </row>
    <row r="2214" spans="2:10" x14ac:dyDescent="0.2">
      <c r="B2214" s="447"/>
      <c r="C2214" s="448"/>
      <c r="D2214" s="448" t="s">
        <v>348</v>
      </c>
      <c r="E2214" s="448"/>
      <c r="F2214" s="459">
        <v>0.22739346150366821</v>
      </c>
      <c r="G2214" s="449"/>
      <c r="H2214" s="448"/>
      <c r="I2214" s="448"/>
      <c r="J2214" s="450"/>
    </row>
    <row r="2215" spans="2:10" x14ac:dyDescent="0.2">
      <c r="B2215" s="447"/>
      <c r="C2215" s="448"/>
      <c r="D2215" s="448" t="s">
        <v>349</v>
      </c>
      <c r="E2215" s="448"/>
      <c r="F2215" s="460">
        <v>2.7889356971387813</v>
      </c>
      <c r="G2215" s="449"/>
      <c r="H2215" s="448"/>
      <c r="I2215" s="448"/>
      <c r="J2215" s="450"/>
    </row>
    <row r="2216" spans="2:10" x14ac:dyDescent="0.2">
      <c r="B2216" s="447"/>
      <c r="C2216" s="448"/>
      <c r="D2216" s="448" t="s">
        <v>350</v>
      </c>
      <c r="E2216" s="448"/>
      <c r="F2216" s="459">
        <v>6.9811856637858716E-2</v>
      </c>
      <c r="G2216" s="449"/>
      <c r="H2216" s="448"/>
      <c r="I2216" s="448"/>
      <c r="J2216" s="450"/>
    </row>
    <row r="2217" spans="2:10" x14ac:dyDescent="0.2">
      <c r="B2217" s="447"/>
      <c r="C2217" s="448"/>
      <c r="D2217" s="448" t="s">
        <v>351</v>
      </c>
      <c r="E2217" s="448"/>
      <c r="F2217" s="462">
        <v>0.47791038810031916</v>
      </c>
      <c r="G2217" s="449"/>
      <c r="H2217" s="448"/>
      <c r="I2217" s="448"/>
      <c r="J2217" s="450"/>
    </row>
    <row r="2218" spans="2:10" x14ac:dyDescent="0.2">
      <c r="B2218" s="447"/>
      <c r="C2218" s="448"/>
      <c r="D2218" s="448" t="s">
        <v>352</v>
      </c>
      <c r="E2218" s="448"/>
      <c r="F2218" s="462">
        <v>0.85658837555928879</v>
      </c>
      <c r="G2218" s="449"/>
      <c r="H2218" s="448"/>
      <c r="I2218" s="448"/>
      <c r="J2218" s="450"/>
    </row>
    <row r="2219" spans="2:10" x14ac:dyDescent="0.2">
      <c r="B2219" s="447"/>
      <c r="C2219" s="448"/>
      <c r="D2219" s="448" t="s">
        <v>353</v>
      </c>
      <c r="E2219" s="448"/>
      <c r="F2219" s="462">
        <v>0.37867798745896963</v>
      </c>
      <c r="G2219" s="449"/>
      <c r="H2219" s="448"/>
      <c r="I2219" s="448"/>
      <c r="J2219" s="450"/>
    </row>
    <row r="2220" spans="2:10" x14ac:dyDescent="0.2">
      <c r="B2220" s="447"/>
      <c r="C2220" s="448"/>
      <c r="D2220" s="448" t="s">
        <v>354</v>
      </c>
      <c r="E2220" s="448"/>
      <c r="F2220" s="462">
        <v>4.3643616844898208E-5</v>
      </c>
      <c r="G2220" s="449"/>
      <c r="H2220" s="448"/>
      <c r="I2220" s="448"/>
      <c r="J2220" s="450"/>
    </row>
    <row r="2221" spans="2:10" x14ac:dyDescent="0.2">
      <c r="B2221" s="447"/>
      <c r="C2221" s="448"/>
      <c r="D2221" s="448"/>
      <c r="E2221" s="448"/>
      <c r="F2221" s="448"/>
      <c r="G2221" s="449"/>
      <c r="H2221" s="448"/>
      <c r="I2221" s="448"/>
      <c r="J2221" s="450"/>
    </row>
    <row r="2222" spans="2:10" x14ac:dyDescent="0.2">
      <c r="B2222" s="451" t="s">
        <v>548</v>
      </c>
      <c r="C2222" s="452"/>
      <c r="D2222" s="452"/>
      <c r="E2222" s="452"/>
      <c r="F2222" s="452"/>
      <c r="G2222" s="453"/>
      <c r="H2222" s="452"/>
      <c r="I2222" s="452"/>
      <c r="J2222" s="454"/>
    </row>
    <row r="2223" spans="2:10" x14ac:dyDescent="0.2">
      <c r="B2223" s="447"/>
      <c r="C2223" s="448"/>
      <c r="D2223" s="448"/>
      <c r="E2223" s="448"/>
      <c r="F2223" s="448"/>
      <c r="G2223" s="449"/>
      <c r="H2223" s="448"/>
      <c r="I2223" s="448"/>
      <c r="J2223" s="450"/>
    </row>
    <row r="2224" spans="2:10" x14ac:dyDescent="0.2">
      <c r="B2224" s="447"/>
      <c r="C2224" s="448" t="s">
        <v>356</v>
      </c>
      <c r="D2224" s="448"/>
      <c r="E2224" s="448"/>
      <c r="F2224" s="455" t="s">
        <v>340</v>
      </c>
      <c r="G2224" s="449"/>
      <c r="H2224" s="448"/>
      <c r="I2224" s="448"/>
      <c r="J2224" s="450"/>
    </row>
    <row r="2225" spans="2:10" x14ac:dyDescent="0.2">
      <c r="B2225" s="447"/>
      <c r="C2225" s="448"/>
      <c r="D2225" s="448" t="s">
        <v>357</v>
      </c>
      <c r="E2225" s="448"/>
      <c r="F2225" s="462">
        <v>0.47791038810031899</v>
      </c>
      <c r="G2225" s="449"/>
      <c r="H2225" s="448"/>
      <c r="I2225" s="448"/>
      <c r="J2225" s="450"/>
    </row>
    <row r="2226" spans="2:10" x14ac:dyDescent="0.2">
      <c r="B2226" s="447"/>
      <c r="C2226" s="448"/>
      <c r="D2226" s="448" t="s">
        <v>358</v>
      </c>
      <c r="E2226" s="448"/>
      <c r="F2226" s="462">
        <v>0.56937030616736195</v>
      </c>
      <c r="G2226" s="449"/>
      <c r="H2226" s="448"/>
      <c r="I2226" s="448"/>
      <c r="J2226" s="450"/>
    </row>
    <row r="2227" spans="2:10" x14ac:dyDescent="0.2">
      <c r="B2227" s="447"/>
      <c r="C2227" s="448"/>
      <c r="D2227" s="448" t="s">
        <v>359</v>
      </c>
      <c r="E2227" s="448"/>
      <c r="F2227" s="462">
        <v>0.58641705343891004</v>
      </c>
      <c r="G2227" s="449"/>
      <c r="H2227" s="448"/>
      <c r="I2227" s="448"/>
      <c r="J2227" s="450"/>
    </row>
    <row r="2228" spans="2:10" x14ac:dyDescent="0.2">
      <c r="B2228" s="447"/>
      <c r="C2228" s="448"/>
      <c r="D2228" s="448" t="s">
        <v>360</v>
      </c>
      <c r="E2228" s="448"/>
      <c r="F2228" s="462">
        <v>0.59988025304325099</v>
      </c>
      <c r="G2228" s="449"/>
      <c r="H2228" s="448"/>
      <c r="I2228" s="448"/>
      <c r="J2228" s="450"/>
    </row>
    <row r="2229" spans="2:10" x14ac:dyDescent="0.2">
      <c r="B2229" s="447"/>
      <c r="C2229" s="448"/>
      <c r="D2229" s="448" t="s">
        <v>361</v>
      </c>
      <c r="E2229" s="448"/>
      <c r="F2229" s="462">
        <v>0.61197172134175004</v>
      </c>
      <c r="G2229" s="449"/>
      <c r="H2229" s="448"/>
      <c r="I2229" s="448"/>
      <c r="J2229" s="450"/>
    </row>
    <row r="2230" spans="2:10" x14ac:dyDescent="0.2">
      <c r="B2230" s="447"/>
      <c r="C2230" s="448"/>
      <c r="D2230" s="448" t="s">
        <v>362</v>
      </c>
      <c r="E2230" s="448"/>
      <c r="F2230" s="462">
        <v>0.62358810680582699</v>
      </c>
      <c r="G2230" s="449"/>
      <c r="H2230" s="448"/>
      <c r="I2230" s="448"/>
      <c r="J2230" s="450"/>
    </row>
    <row r="2231" spans="2:10" x14ac:dyDescent="0.2">
      <c r="B2231" s="447"/>
      <c r="C2231" s="448"/>
      <c r="D2231" s="448" t="s">
        <v>363</v>
      </c>
      <c r="E2231" s="448"/>
      <c r="F2231" s="462">
        <v>0.63528022662211103</v>
      </c>
      <c r="G2231" s="449"/>
      <c r="H2231" s="448"/>
      <c r="I2231" s="448"/>
      <c r="J2231" s="450"/>
    </row>
    <row r="2232" spans="2:10" x14ac:dyDescent="0.2">
      <c r="B2232" s="447"/>
      <c r="C2232" s="448"/>
      <c r="D2232" s="448" t="s">
        <v>364</v>
      </c>
      <c r="E2232" s="448"/>
      <c r="F2232" s="462">
        <v>0.64780082880123102</v>
      </c>
      <c r="G2232" s="449"/>
      <c r="H2232" s="448"/>
      <c r="I2232" s="448"/>
      <c r="J2232" s="450"/>
    </row>
    <row r="2233" spans="2:10" x14ac:dyDescent="0.2">
      <c r="B2233" s="447"/>
      <c r="C2233" s="448"/>
      <c r="D2233" s="448" t="s">
        <v>365</v>
      </c>
      <c r="E2233" s="448"/>
      <c r="F2233" s="462">
        <v>0.66255230559151701</v>
      </c>
      <c r="G2233" s="449"/>
      <c r="H2233" s="448"/>
      <c r="I2233" s="448"/>
      <c r="J2233" s="450"/>
    </row>
    <row r="2234" spans="2:10" x14ac:dyDescent="0.2">
      <c r="B2234" s="447"/>
      <c r="C2234" s="448"/>
      <c r="D2234" s="448" t="s">
        <v>366</v>
      </c>
      <c r="E2234" s="448"/>
      <c r="F2234" s="462">
        <v>0.68290808275917003</v>
      </c>
      <c r="G2234" s="449"/>
      <c r="H2234" s="448"/>
      <c r="I2234" s="448"/>
      <c r="J2234" s="450"/>
    </row>
    <row r="2235" spans="2:10" x14ac:dyDescent="0.2">
      <c r="B2235" s="447"/>
      <c r="C2235" s="448"/>
      <c r="D2235" s="448" t="s">
        <v>367</v>
      </c>
      <c r="E2235" s="448"/>
      <c r="F2235" s="462">
        <v>0.85658837555928902</v>
      </c>
      <c r="G2235" s="449"/>
      <c r="H2235" s="448"/>
      <c r="I2235" s="448"/>
      <c r="J2235" s="450"/>
    </row>
    <row r="2236" spans="2:10" x14ac:dyDescent="0.2">
      <c r="B2236" s="447"/>
      <c r="C2236" s="448"/>
      <c r="D2236" s="448"/>
      <c r="E2236" s="448"/>
      <c r="F2236" s="448"/>
      <c r="G2236" s="449"/>
      <c r="H2236" s="448"/>
      <c r="I2236" s="448"/>
      <c r="J2236" s="450"/>
    </row>
    <row r="2237" spans="2:10" x14ac:dyDescent="0.2">
      <c r="B2237" s="451" t="s">
        <v>785</v>
      </c>
      <c r="C2237" s="452"/>
      <c r="D2237" s="452"/>
      <c r="E2237" s="452"/>
      <c r="F2237" s="452"/>
      <c r="G2237" s="453"/>
      <c r="H2237" s="452"/>
      <c r="I2237" s="452"/>
      <c r="J2237" s="454"/>
    </row>
    <row r="2238" spans="2:10" x14ac:dyDescent="0.2">
      <c r="B2238" s="447"/>
      <c r="C2238" s="448"/>
      <c r="D2238" s="448"/>
      <c r="E2238" s="448"/>
      <c r="F2238" s="448"/>
      <c r="G2238" s="449"/>
      <c r="H2238" s="448"/>
      <c r="I2238" s="448"/>
      <c r="J2238" s="450"/>
    </row>
    <row r="2239" spans="2:10" x14ac:dyDescent="0.2">
      <c r="B2239" s="447"/>
      <c r="C2239" s="448" t="s">
        <v>335</v>
      </c>
      <c r="D2239" s="448"/>
      <c r="E2239" s="448"/>
      <c r="F2239" s="448"/>
      <c r="G2239" s="449"/>
      <c r="H2239" s="448"/>
      <c r="I2239" s="448"/>
      <c r="J2239" s="450"/>
    </row>
    <row r="2240" spans="2:10" x14ac:dyDescent="0.2">
      <c r="B2240" s="447"/>
      <c r="C2240" s="448"/>
      <c r="D2240" s="448" t="s">
        <v>784</v>
      </c>
      <c r="E2240" s="448"/>
      <c r="F2240" s="448"/>
      <c r="G2240" s="449"/>
      <c r="H2240" s="448"/>
      <c r="I2240" s="448"/>
      <c r="J2240" s="450"/>
    </row>
    <row r="2241" spans="2:10" x14ac:dyDescent="0.2">
      <c r="B2241" s="447"/>
      <c r="C2241" s="448"/>
      <c r="D2241" s="448" t="s">
        <v>541</v>
      </c>
      <c r="E2241" s="448"/>
      <c r="F2241" s="448"/>
      <c r="G2241" s="449"/>
      <c r="H2241" s="448"/>
      <c r="I2241" s="448"/>
      <c r="J2241" s="450"/>
    </row>
    <row r="2242" spans="2:10" x14ac:dyDescent="0.2">
      <c r="B2242" s="447"/>
      <c r="C2242" s="448"/>
      <c r="D2242" s="448" t="s">
        <v>470</v>
      </c>
      <c r="E2242" s="448"/>
      <c r="F2242" s="448"/>
      <c r="G2242" s="449"/>
      <c r="H2242" s="448"/>
      <c r="I2242" s="448"/>
      <c r="J2242" s="450"/>
    </row>
    <row r="2243" spans="2:10" x14ac:dyDescent="0.2">
      <c r="B2243" s="447"/>
      <c r="C2243" s="448"/>
      <c r="D2243" s="448"/>
      <c r="E2243" s="448"/>
      <c r="F2243" s="448"/>
      <c r="G2243" s="449"/>
      <c r="H2243" s="448"/>
      <c r="I2243" s="448"/>
      <c r="J2243" s="450"/>
    </row>
    <row r="2244" spans="2:10" x14ac:dyDescent="0.2">
      <c r="B2244" s="447"/>
      <c r="C2244" s="448"/>
      <c r="D2244" s="448"/>
      <c r="E2244" s="448"/>
      <c r="F2244" s="448"/>
      <c r="G2244" s="449"/>
      <c r="H2244" s="448"/>
      <c r="I2244" s="448"/>
      <c r="J2244" s="450"/>
    </row>
    <row r="2245" spans="2:10" x14ac:dyDescent="0.2">
      <c r="B2245" s="447"/>
      <c r="C2245" s="448"/>
      <c r="D2245" s="448"/>
      <c r="E2245" s="448"/>
      <c r="F2245" s="448"/>
      <c r="G2245" s="449"/>
      <c r="H2245" s="448"/>
      <c r="I2245" s="448"/>
      <c r="J2245" s="450"/>
    </row>
    <row r="2246" spans="2:10" x14ac:dyDescent="0.2">
      <c r="B2246" s="447"/>
      <c r="C2246" s="448"/>
      <c r="D2246" s="448"/>
      <c r="E2246" s="448"/>
      <c r="F2246" s="448"/>
      <c r="G2246" s="449"/>
      <c r="H2246" s="448"/>
      <c r="I2246" s="448"/>
      <c r="J2246" s="450"/>
    </row>
    <row r="2247" spans="2:10" x14ac:dyDescent="0.2">
      <c r="B2247" s="447"/>
      <c r="C2247" s="448"/>
      <c r="D2247" s="448"/>
      <c r="E2247" s="448"/>
      <c r="F2247" s="448"/>
      <c r="G2247" s="449"/>
      <c r="H2247" s="448"/>
      <c r="I2247" s="448"/>
      <c r="J2247" s="450"/>
    </row>
    <row r="2248" spans="2:10" x14ac:dyDescent="0.2">
      <c r="B2248" s="447"/>
      <c r="C2248" s="448"/>
      <c r="D2248" s="448"/>
      <c r="E2248" s="448"/>
      <c r="F2248" s="448"/>
      <c r="G2248" s="449"/>
      <c r="H2248" s="448"/>
      <c r="I2248" s="448"/>
      <c r="J2248" s="450"/>
    </row>
    <row r="2249" spans="2:10" x14ac:dyDescent="0.2">
      <c r="B2249" s="447"/>
      <c r="C2249" s="448"/>
      <c r="D2249" s="448"/>
      <c r="E2249" s="448"/>
      <c r="F2249" s="448"/>
      <c r="G2249" s="449"/>
      <c r="H2249" s="448"/>
      <c r="I2249" s="448"/>
      <c r="J2249" s="450"/>
    </row>
    <row r="2250" spans="2:10" x14ac:dyDescent="0.2">
      <c r="B2250" s="447"/>
      <c r="C2250" s="448"/>
      <c r="D2250" s="448"/>
      <c r="E2250" s="448"/>
      <c r="F2250" s="448"/>
      <c r="G2250" s="449"/>
      <c r="H2250" s="448"/>
      <c r="I2250" s="448"/>
      <c r="J2250" s="450"/>
    </row>
    <row r="2251" spans="2:10" x14ac:dyDescent="0.2">
      <c r="B2251" s="447"/>
      <c r="C2251" s="448"/>
      <c r="D2251" s="448"/>
      <c r="E2251" s="448"/>
      <c r="F2251" s="448"/>
      <c r="G2251" s="449"/>
      <c r="H2251" s="448"/>
      <c r="I2251" s="448"/>
      <c r="J2251" s="450"/>
    </row>
    <row r="2252" spans="2:10" x14ac:dyDescent="0.2">
      <c r="B2252" s="447"/>
      <c r="C2252" s="448"/>
      <c r="D2252" s="448"/>
      <c r="E2252" s="448"/>
      <c r="F2252" s="448"/>
      <c r="G2252" s="449"/>
      <c r="H2252" s="448"/>
      <c r="I2252" s="448"/>
      <c r="J2252" s="450"/>
    </row>
    <row r="2253" spans="2:10" x14ac:dyDescent="0.2">
      <c r="B2253" s="447"/>
      <c r="C2253" s="448"/>
      <c r="D2253" s="448"/>
      <c r="E2253" s="448"/>
      <c r="F2253" s="448"/>
      <c r="G2253" s="449"/>
      <c r="H2253" s="448"/>
      <c r="I2253" s="448"/>
      <c r="J2253" s="450"/>
    </row>
    <row r="2254" spans="2:10" x14ac:dyDescent="0.2">
      <c r="B2254" s="447"/>
      <c r="C2254" s="448"/>
      <c r="D2254" s="448"/>
      <c r="E2254" s="448"/>
      <c r="F2254" s="448"/>
      <c r="G2254" s="449"/>
      <c r="H2254" s="448"/>
      <c r="I2254" s="448"/>
      <c r="J2254" s="450"/>
    </row>
    <row r="2255" spans="2:10" x14ac:dyDescent="0.2">
      <c r="B2255" s="447"/>
      <c r="C2255" s="448"/>
      <c r="D2255" s="448"/>
      <c r="E2255" s="448"/>
      <c r="F2255" s="448"/>
      <c r="G2255" s="449"/>
      <c r="H2255" s="448"/>
      <c r="I2255" s="448"/>
      <c r="J2255" s="450"/>
    </row>
    <row r="2256" spans="2:10" x14ac:dyDescent="0.2">
      <c r="B2256" s="447"/>
      <c r="C2256" s="448"/>
      <c r="D2256" s="448"/>
      <c r="E2256" s="448"/>
      <c r="F2256" s="448"/>
      <c r="G2256" s="449"/>
      <c r="H2256" s="448"/>
      <c r="I2256" s="448"/>
      <c r="J2256" s="450"/>
    </row>
    <row r="2257" spans="2:10" x14ac:dyDescent="0.2">
      <c r="B2257" s="447"/>
      <c r="C2257" s="448"/>
      <c r="D2257" s="448"/>
      <c r="E2257" s="448"/>
      <c r="F2257" s="448"/>
      <c r="G2257" s="449"/>
      <c r="H2257" s="448"/>
      <c r="I2257" s="448"/>
      <c r="J2257" s="450"/>
    </row>
    <row r="2258" spans="2:10" x14ac:dyDescent="0.2">
      <c r="B2258" s="447"/>
      <c r="C2258" s="448"/>
      <c r="D2258" s="448"/>
      <c r="E2258" s="448"/>
      <c r="F2258" s="448"/>
      <c r="G2258" s="449"/>
      <c r="H2258" s="448"/>
      <c r="I2258" s="448"/>
      <c r="J2258" s="450"/>
    </row>
    <row r="2259" spans="2:10" x14ac:dyDescent="0.2">
      <c r="B2259" s="447"/>
      <c r="C2259" s="448"/>
      <c r="D2259" s="448"/>
      <c r="E2259" s="448"/>
      <c r="F2259" s="448"/>
      <c r="G2259" s="449"/>
      <c r="H2259" s="448"/>
      <c r="I2259" s="448"/>
      <c r="J2259" s="450"/>
    </row>
    <row r="2260" spans="2:10" x14ac:dyDescent="0.2">
      <c r="B2260" s="447"/>
      <c r="C2260" s="448"/>
      <c r="D2260" s="448"/>
      <c r="E2260" s="448"/>
      <c r="F2260" s="448"/>
      <c r="G2260" s="449"/>
      <c r="H2260" s="448"/>
      <c r="I2260" s="448"/>
      <c r="J2260" s="450"/>
    </row>
    <row r="2261" spans="2:10" x14ac:dyDescent="0.2">
      <c r="B2261" s="447"/>
      <c r="C2261" s="448"/>
      <c r="D2261" s="448"/>
      <c r="E2261" s="448"/>
      <c r="F2261" s="448"/>
      <c r="G2261" s="449"/>
      <c r="H2261" s="448"/>
      <c r="I2261" s="448"/>
      <c r="J2261" s="450"/>
    </row>
    <row r="2262" spans="2:10" x14ac:dyDescent="0.2">
      <c r="B2262" s="447"/>
      <c r="C2262" s="448" t="s">
        <v>339</v>
      </c>
      <c r="D2262" s="448"/>
      <c r="E2262" s="448"/>
      <c r="F2262" s="455" t="s">
        <v>340</v>
      </c>
      <c r="G2262" s="449"/>
      <c r="H2262" s="448"/>
      <c r="I2262" s="448"/>
      <c r="J2262" s="450"/>
    </row>
    <row r="2263" spans="2:10" x14ac:dyDescent="0.2">
      <c r="B2263" s="447"/>
      <c r="C2263" s="448"/>
      <c r="D2263" s="448" t="s">
        <v>341</v>
      </c>
      <c r="E2263" s="448"/>
      <c r="F2263" s="456">
        <v>1000000</v>
      </c>
      <c r="G2263" s="449"/>
      <c r="H2263" s="448"/>
      <c r="I2263" s="448"/>
      <c r="J2263" s="450"/>
    </row>
    <row r="2264" spans="2:10" x14ac:dyDescent="0.2">
      <c r="B2264" s="447"/>
      <c r="C2264" s="448"/>
      <c r="D2264" s="448" t="s">
        <v>342</v>
      </c>
      <c r="E2264" s="448"/>
      <c r="F2264" s="462">
        <v>0.4123772916666667</v>
      </c>
      <c r="G2264" s="449"/>
      <c r="H2264" s="448"/>
      <c r="I2264" s="448"/>
      <c r="J2264" s="450"/>
    </row>
    <row r="2265" spans="2:10" x14ac:dyDescent="0.2">
      <c r="B2265" s="447"/>
      <c r="C2265" s="448"/>
      <c r="D2265" s="448" t="s">
        <v>343</v>
      </c>
      <c r="E2265" s="448"/>
      <c r="F2265" s="462">
        <v>0.43760421811495342</v>
      </c>
      <c r="G2265" s="449"/>
      <c r="H2265" s="448"/>
      <c r="I2265" s="448"/>
      <c r="J2265" s="450"/>
    </row>
    <row r="2266" spans="2:10" x14ac:dyDescent="0.2">
      <c r="B2266" s="447"/>
      <c r="C2266" s="448"/>
      <c r="D2266" s="448" t="s">
        <v>344</v>
      </c>
      <c r="E2266" s="448"/>
      <c r="F2266" s="462">
        <v>0.43533632016301793</v>
      </c>
      <c r="G2266" s="449"/>
      <c r="H2266" s="448"/>
      <c r="I2266" s="448"/>
      <c r="J2266" s="450"/>
    </row>
    <row r="2267" spans="2:10" x14ac:dyDescent="0.2">
      <c r="B2267" s="447"/>
      <c r="C2267" s="448"/>
      <c r="D2267" s="448" t="s">
        <v>345</v>
      </c>
      <c r="E2267" s="448"/>
      <c r="F2267" s="463" t="s">
        <v>393</v>
      </c>
      <c r="G2267" s="449"/>
      <c r="H2267" s="448"/>
      <c r="I2267" s="448"/>
      <c r="J2267" s="450"/>
    </row>
    <row r="2268" spans="2:10" x14ac:dyDescent="0.2">
      <c r="B2268" s="447"/>
      <c r="C2268" s="448"/>
      <c r="D2268" s="448" t="s">
        <v>346</v>
      </c>
      <c r="E2268" s="448"/>
      <c r="F2268" s="462">
        <v>4.0183475941743887E-2</v>
      </c>
      <c r="G2268" s="449"/>
      <c r="H2268" s="448"/>
      <c r="I2268" s="448"/>
      <c r="J2268" s="450"/>
    </row>
    <row r="2269" spans="2:10" x14ac:dyDescent="0.2">
      <c r="B2269" s="447"/>
      <c r="C2269" s="448"/>
      <c r="D2269" s="448" t="s">
        <v>347</v>
      </c>
      <c r="E2269" s="448"/>
      <c r="F2269" s="462">
        <v>1.6147117387607097E-3</v>
      </c>
      <c r="G2269" s="449"/>
      <c r="H2269" s="448"/>
      <c r="I2269" s="448"/>
      <c r="J2269" s="450"/>
    </row>
    <row r="2270" spans="2:10" x14ac:dyDescent="0.2">
      <c r="B2270" s="447"/>
      <c r="C2270" s="448"/>
      <c r="D2270" s="448" t="s">
        <v>348</v>
      </c>
      <c r="E2270" s="448"/>
      <c r="F2270" s="459">
        <v>0.34136870392237006</v>
      </c>
      <c r="G2270" s="449"/>
      <c r="H2270" s="448"/>
      <c r="I2270" s="448"/>
      <c r="J2270" s="450"/>
    </row>
    <row r="2271" spans="2:10" x14ac:dyDescent="0.2">
      <c r="B2271" s="447"/>
      <c r="C2271" s="448"/>
      <c r="D2271" s="448" t="s">
        <v>349</v>
      </c>
      <c r="E2271" s="448"/>
      <c r="F2271" s="460">
        <v>2.7915077131133006</v>
      </c>
      <c r="G2271" s="449"/>
      <c r="H2271" s="448"/>
      <c r="I2271" s="448"/>
      <c r="J2271" s="450"/>
    </row>
    <row r="2272" spans="2:10" x14ac:dyDescent="0.2">
      <c r="B2272" s="447"/>
      <c r="C2272" s="448"/>
      <c r="D2272" s="448" t="s">
        <v>350</v>
      </c>
      <c r="E2272" s="448"/>
      <c r="F2272" s="459">
        <v>9.1826070861108944E-2</v>
      </c>
      <c r="G2272" s="449"/>
      <c r="H2272" s="448"/>
      <c r="I2272" s="448"/>
      <c r="J2272" s="450"/>
    </row>
    <row r="2273" spans="2:10" x14ac:dyDescent="0.2">
      <c r="B2273" s="447"/>
      <c r="C2273" s="448"/>
      <c r="D2273" s="448" t="s">
        <v>351</v>
      </c>
      <c r="E2273" s="448"/>
      <c r="F2273" s="462">
        <v>0.30407848404667803</v>
      </c>
      <c r="G2273" s="449"/>
      <c r="H2273" s="448"/>
      <c r="I2273" s="448"/>
      <c r="J2273" s="450"/>
    </row>
    <row r="2274" spans="2:10" x14ac:dyDescent="0.2">
      <c r="B2274" s="447"/>
      <c r="C2274" s="448"/>
      <c r="D2274" s="448" t="s">
        <v>352</v>
      </c>
      <c r="E2274" s="448"/>
      <c r="F2274" s="462">
        <v>0.6331606689041881</v>
      </c>
      <c r="G2274" s="449"/>
      <c r="H2274" s="448"/>
      <c r="I2274" s="448"/>
      <c r="J2274" s="450"/>
    </row>
    <row r="2275" spans="2:10" x14ac:dyDescent="0.2">
      <c r="B2275" s="447"/>
      <c r="C2275" s="448"/>
      <c r="D2275" s="448" t="s">
        <v>353</v>
      </c>
      <c r="E2275" s="448"/>
      <c r="F2275" s="462">
        <v>0.32908218485751006</v>
      </c>
      <c r="G2275" s="449"/>
      <c r="H2275" s="448"/>
      <c r="I2275" s="448"/>
      <c r="J2275" s="450"/>
    </row>
    <row r="2276" spans="2:10" x14ac:dyDescent="0.2">
      <c r="B2276" s="447"/>
      <c r="C2276" s="448"/>
      <c r="D2276" s="448" t="s">
        <v>354</v>
      </c>
      <c r="E2276" s="448"/>
      <c r="F2276" s="462">
        <v>4.0183475941743886E-5</v>
      </c>
      <c r="G2276" s="449"/>
      <c r="H2276" s="448"/>
      <c r="I2276" s="448"/>
      <c r="J2276" s="450"/>
    </row>
    <row r="2277" spans="2:10" x14ac:dyDescent="0.2">
      <c r="B2277" s="447"/>
      <c r="C2277" s="448"/>
      <c r="D2277" s="448"/>
      <c r="E2277" s="448"/>
      <c r="F2277" s="448"/>
      <c r="G2277" s="449"/>
      <c r="H2277" s="448"/>
      <c r="I2277" s="448"/>
      <c r="J2277" s="450"/>
    </row>
    <row r="2278" spans="2:10" x14ac:dyDescent="0.2">
      <c r="B2278" s="451" t="s">
        <v>783</v>
      </c>
      <c r="C2278" s="452"/>
      <c r="D2278" s="452"/>
      <c r="E2278" s="452"/>
      <c r="F2278" s="452"/>
      <c r="G2278" s="453"/>
      <c r="H2278" s="452"/>
      <c r="I2278" s="452"/>
      <c r="J2278" s="454"/>
    </row>
    <row r="2279" spans="2:10" x14ac:dyDescent="0.2">
      <c r="B2279" s="447"/>
      <c r="C2279" s="448"/>
      <c r="D2279" s="448"/>
      <c r="E2279" s="448"/>
      <c r="F2279" s="448"/>
      <c r="G2279" s="449"/>
      <c r="H2279" s="448"/>
      <c r="I2279" s="448"/>
      <c r="J2279" s="450"/>
    </row>
    <row r="2280" spans="2:10" x14ac:dyDescent="0.2">
      <c r="B2280" s="447"/>
      <c r="C2280" s="448" t="s">
        <v>356</v>
      </c>
      <c r="D2280" s="448"/>
      <c r="E2280" s="448"/>
      <c r="F2280" s="455" t="s">
        <v>340</v>
      </c>
      <c r="G2280" s="449"/>
      <c r="H2280" s="448"/>
      <c r="I2280" s="448"/>
      <c r="J2280" s="450"/>
    </row>
    <row r="2281" spans="2:10" x14ac:dyDescent="0.2">
      <c r="B2281" s="447"/>
      <c r="C2281" s="448"/>
      <c r="D2281" s="448" t="s">
        <v>357</v>
      </c>
      <c r="E2281" s="448"/>
      <c r="F2281" s="462">
        <v>0.30407848404667798</v>
      </c>
      <c r="G2281" s="449"/>
      <c r="H2281" s="448"/>
      <c r="I2281" s="448"/>
      <c r="J2281" s="450"/>
    </row>
    <row r="2282" spans="2:10" x14ac:dyDescent="0.2">
      <c r="B2282" s="447"/>
      <c r="C2282" s="448"/>
      <c r="D2282" s="448" t="s">
        <v>358</v>
      </c>
      <c r="E2282" s="448"/>
      <c r="F2282" s="462">
        <v>0.387086616270091</v>
      </c>
      <c r="G2282" s="449"/>
      <c r="H2282" s="448"/>
      <c r="I2282" s="448"/>
      <c r="J2282" s="450"/>
    </row>
    <row r="2283" spans="2:10" x14ac:dyDescent="0.2">
      <c r="B2283" s="447"/>
      <c r="C2283" s="448"/>
      <c r="D2283" s="448" t="s">
        <v>359</v>
      </c>
      <c r="E2283" s="448"/>
      <c r="F2283" s="462">
        <v>0.40094411004827901</v>
      </c>
      <c r="G2283" s="449"/>
      <c r="H2283" s="448"/>
      <c r="I2283" s="448"/>
      <c r="J2283" s="450"/>
    </row>
    <row r="2284" spans="2:10" x14ac:dyDescent="0.2">
      <c r="B2284" s="447"/>
      <c r="C2284" s="448"/>
      <c r="D2284" s="448" t="s">
        <v>360</v>
      </c>
      <c r="E2284" s="448"/>
      <c r="F2284" s="462">
        <v>0.41288367856329</v>
      </c>
      <c r="G2284" s="449"/>
      <c r="H2284" s="448"/>
      <c r="I2284" s="448"/>
      <c r="J2284" s="450"/>
    </row>
    <row r="2285" spans="2:10" x14ac:dyDescent="0.2">
      <c r="B2285" s="447"/>
      <c r="C2285" s="448"/>
      <c r="D2285" s="448" t="s">
        <v>361</v>
      </c>
      <c r="E2285" s="448"/>
      <c r="F2285" s="462">
        <v>0.424315552358494</v>
      </c>
      <c r="G2285" s="449"/>
      <c r="H2285" s="448"/>
      <c r="I2285" s="448"/>
      <c r="J2285" s="450"/>
    </row>
    <row r="2286" spans="2:10" x14ac:dyDescent="0.2">
      <c r="B2286" s="447"/>
      <c r="C2286" s="448"/>
      <c r="D2286" s="448" t="s">
        <v>362</v>
      </c>
      <c r="E2286" s="448"/>
      <c r="F2286" s="462">
        <v>0.43533623822870698</v>
      </c>
      <c r="G2286" s="449"/>
      <c r="H2286" s="448"/>
      <c r="I2286" s="448"/>
      <c r="J2286" s="450"/>
    </row>
    <row r="2287" spans="2:10" x14ac:dyDescent="0.2">
      <c r="B2287" s="447"/>
      <c r="C2287" s="448"/>
      <c r="D2287" s="448" t="s">
        <v>363</v>
      </c>
      <c r="E2287" s="448"/>
      <c r="F2287" s="462">
        <v>0.44642730021038002</v>
      </c>
      <c r="G2287" s="449"/>
      <c r="H2287" s="448"/>
      <c r="I2287" s="448"/>
      <c r="J2287" s="450"/>
    </row>
    <row r="2288" spans="2:10" x14ac:dyDescent="0.2">
      <c r="B2288" s="447"/>
      <c r="C2288" s="448"/>
      <c r="D2288" s="448" t="s">
        <v>364</v>
      </c>
      <c r="E2288" s="448"/>
      <c r="F2288" s="462">
        <v>0.45825942439143103</v>
      </c>
      <c r="G2288" s="449"/>
      <c r="H2288" s="448"/>
      <c r="I2288" s="448"/>
      <c r="J2288" s="450"/>
    </row>
    <row r="2289" spans="2:10" x14ac:dyDescent="0.2">
      <c r="B2289" s="447"/>
      <c r="C2289" s="448"/>
      <c r="D2289" s="448" t="s">
        <v>365</v>
      </c>
      <c r="E2289" s="448"/>
      <c r="F2289" s="462">
        <v>0.47212966582410398</v>
      </c>
      <c r="G2289" s="449"/>
      <c r="H2289" s="448"/>
      <c r="I2289" s="448"/>
      <c r="J2289" s="450"/>
    </row>
    <row r="2290" spans="2:10" x14ac:dyDescent="0.2">
      <c r="B2290" s="447"/>
      <c r="C2290" s="448"/>
      <c r="D2290" s="448" t="s">
        <v>366</v>
      </c>
      <c r="E2290" s="448"/>
      <c r="F2290" s="462">
        <v>0.49143358588934599</v>
      </c>
      <c r="G2290" s="449"/>
      <c r="H2290" s="448"/>
      <c r="I2290" s="448"/>
      <c r="J2290" s="450"/>
    </row>
    <row r="2291" spans="2:10" x14ac:dyDescent="0.2">
      <c r="B2291" s="447"/>
      <c r="C2291" s="448"/>
      <c r="D2291" s="448" t="s">
        <v>367</v>
      </c>
      <c r="E2291" s="448"/>
      <c r="F2291" s="462">
        <v>0.63316066890418798</v>
      </c>
      <c r="G2291" s="449"/>
      <c r="H2291" s="448"/>
      <c r="I2291" s="448"/>
      <c r="J2291" s="450"/>
    </row>
    <row r="2292" spans="2:10" x14ac:dyDescent="0.2">
      <c r="B2292" s="447"/>
      <c r="C2292" s="448"/>
      <c r="D2292" s="448"/>
      <c r="E2292" s="448"/>
      <c r="F2292" s="448"/>
      <c r="G2292" s="449"/>
      <c r="H2292" s="448"/>
      <c r="I2292" s="448"/>
      <c r="J2292" s="450"/>
    </row>
    <row r="2293" spans="2:10" x14ac:dyDescent="0.2">
      <c r="B2293" s="451" t="s">
        <v>552</v>
      </c>
      <c r="C2293" s="452"/>
      <c r="D2293" s="452"/>
      <c r="E2293" s="452"/>
      <c r="F2293" s="452"/>
      <c r="G2293" s="453"/>
      <c r="H2293" s="452"/>
      <c r="I2293" s="452"/>
      <c r="J2293" s="454"/>
    </row>
    <row r="2294" spans="2:10" x14ac:dyDescent="0.2">
      <c r="B2294" s="447"/>
      <c r="C2294" s="448"/>
      <c r="D2294" s="448"/>
      <c r="E2294" s="448"/>
      <c r="F2294" s="448"/>
      <c r="G2294" s="449"/>
      <c r="H2294" s="448"/>
      <c r="I2294" s="448"/>
      <c r="J2294" s="450"/>
    </row>
    <row r="2295" spans="2:10" x14ac:dyDescent="0.2">
      <c r="B2295" s="447"/>
      <c r="C2295" s="448" t="s">
        <v>335</v>
      </c>
      <c r="D2295" s="448"/>
      <c r="E2295" s="448"/>
      <c r="F2295" s="448"/>
      <c r="G2295" s="449"/>
      <c r="H2295" s="448"/>
      <c r="I2295" s="448"/>
      <c r="J2295" s="450"/>
    </row>
    <row r="2296" spans="2:10" x14ac:dyDescent="0.2">
      <c r="B2296" s="447"/>
      <c r="C2296" s="448"/>
      <c r="D2296" s="448" t="s">
        <v>782</v>
      </c>
      <c r="E2296" s="448"/>
      <c r="F2296" s="448"/>
      <c r="G2296" s="449"/>
      <c r="H2296" s="448"/>
      <c r="I2296" s="448"/>
      <c r="J2296" s="450"/>
    </row>
    <row r="2297" spans="2:10" x14ac:dyDescent="0.2">
      <c r="B2297" s="447"/>
      <c r="C2297" s="448"/>
      <c r="D2297" s="448" t="s">
        <v>506</v>
      </c>
      <c r="E2297" s="448"/>
      <c r="F2297" s="448"/>
      <c r="G2297" s="449"/>
      <c r="H2297" s="448"/>
      <c r="I2297" s="448"/>
      <c r="J2297" s="450"/>
    </row>
    <row r="2298" spans="2:10" x14ac:dyDescent="0.2">
      <c r="B2298" s="447"/>
      <c r="C2298" s="448"/>
      <c r="D2298" s="448" t="s">
        <v>470</v>
      </c>
      <c r="E2298" s="448"/>
      <c r="F2298" s="448"/>
      <c r="G2298" s="449"/>
      <c r="H2298" s="448"/>
      <c r="I2298" s="448"/>
      <c r="J2298" s="450"/>
    </row>
    <row r="2299" spans="2:10" x14ac:dyDescent="0.2">
      <c r="B2299" s="447"/>
      <c r="C2299" s="448"/>
      <c r="D2299" s="448"/>
      <c r="E2299" s="448"/>
      <c r="F2299" s="448"/>
      <c r="G2299" s="449"/>
      <c r="H2299" s="448"/>
      <c r="I2299" s="448"/>
      <c r="J2299" s="450"/>
    </row>
    <row r="2300" spans="2:10" x14ac:dyDescent="0.2">
      <c r="B2300" s="447"/>
      <c r="C2300" s="448"/>
      <c r="D2300" s="448"/>
      <c r="E2300" s="448"/>
      <c r="F2300" s="448"/>
      <c r="G2300" s="449"/>
      <c r="H2300" s="448"/>
      <c r="I2300" s="448"/>
      <c r="J2300" s="450"/>
    </row>
    <row r="2301" spans="2:10" x14ac:dyDescent="0.2">
      <c r="B2301" s="447"/>
      <c r="C2301" s="448"/>
      <c r="D2301" s="448"/>
      <c r="E2301" s="448"/>
      <c r="F2301" s="448"/>
      <c r="G2301" s="449"/>
      <c r="H2301" s="448"/>
      <c r="I2301" s="448"/>
      <c r="J2301" s="450"/>
    </row>
    <row r="2302" spans="2:10" x14ac:dyDescent="0.2">
      <c r="B2302" s="447"/>
      <c r="C2302" s="448"/>
      <c r="D2302" s="448"/>
      <c r="E2302" s="448"/>
      <c r="F2302" s="448"/>
      <c r="G2302" s="449"/>
      <c r="H2302" s="448"/>
      <c r="I2302" s="448"/>
      <c r="J2302" s="450"/>
    </row>
    <row r="2303" spans="2:10" x14ac:dyDescent="0.2">
      <c r="B2303" s="447"/>
      <c r="C2303" s="448"/>
      <c r="D2303" s="448"/>
      <c r="E2303" s="448"/>
      <c r="F2303" s="448"/>
      <c r="G2303" s="449"/>
      <c r="H2303" s="448"/>
      <c r="I2303" s="448"/>
      <c r="J2303" s="450"/>
    </row>
    <row r="2304" spans="2:10" x14ac:dyDescent="0.2">
      <c r="B2304" s="447"/>
      <c r="C2304" s="448"/>
      <c r="D2304" s="448"/>
      <c r="E2304" s="448"/>
      <c r="F2304" s="448"/>
      <c r="G2304" s="449"/>
      <c r="H2304" s="448"/>
      <c r="I2304" s="448"/>
      <c r="J2304" s="450"/>
    </row>
    <row r="2305" spans="2:10" x14ac:dyDescent="0.2">
      <c r="B2305" s="447"/>
      <c r="C2305" s="448"/>
      <c r="D2305" s="448"/>
      <c r="E2305" s="448"/>
      <c r="F2305" s="448"/>
      <c r="G2305" s="449"/>
      <c r="H2305" s="448"/>
      <c r="I2305" s="448"/>
      <c r="J2305" s="450"/>
    </row>
    <row r="2306" spans="2:10" x14ac:dyDescent="0.2">
      <c r="B2306" s="447"/>
      <c r="C2306" s="448"/>
      <c r="D2306" s="448"/>
      <c r="E2306" s="448"/>
      <c r="F2306" s="448"/>
      <c r="G2306" s="449"/>
      <c r="H2306" s="448"/>
      <c r="I2306" s="448"/>
      <c r="J2306" s="450"/>
    </row>
    <row r="2307" spans="2:10" x14ac:dyDescent="0.2">
      <c r="B2307" s="447"/>
      <c r="C2307" s="448"/>
      <c r="D2307" s="448"/>
      <c r="E2307" s="448"/>
      <c r="F2307" s="448"/>
      <c r="G2307" s="449"/>
      <c r="H2307" s="448"/>
      <c r="I2307" s="448"/>
      <c r="J2307" s="450"/>
    </row>
    <row r="2308" spans="2:10" x14ac:dyDescent="0.2">
      <c r="B2308" s="447"/>
      <c r="C2308" s="448"/>
      <c r="D2308" s="448"/>
      <c r="E2308" s="448"/>
      <c r="F2308" s="448"/>
      <c r="G2308" s="449"/>
      <c r="H2308" s="448"/>
      <c r="I2308" s="448"/>
      <c r="J2308" s="450"/>
    </row>
    <row r="2309" spans="2:10" x14ac:dyDescent="0.2">
      <c r="B2309" s="447"/>
      <c r="C2309" s="448"/>
      <c r="D2309" s="448"/>
      <c r="E2309" s="448"/>
      <c r="F2309" s="448"/>
      <c r="G2309" s="449"/>
      <c r="H2309" s="448"/>
      <c r="I2309" s="448"/>
      <c r="J2309" s="450"/>
    </row>
    <row r="2310" spans="2:10" x14ac:dyDescent="0.2">
      <c r="B2310" s="447"/>
      <c r="C2310" s="448"/>
      <c r="D2310" s="448"/>
      <c r="E2310" s="448"/>
      <c r="F2310" s="448"/>
      <c r="G2310" s="449"/>
      <c r="H2310" s="448"/>
      <c r="I2310" s="448"/>
      <c r="J2310" s="450"/>
    </row>
    <row r="2311" spans="2:10" x14ac:dyDescent="0.2">
      <c r="B2311" s="447"/>
      <c r="C2311" s="448"/>
      <c r="D2311" s="448"/>
      <c r="E2311" s="448"/>
      <c r="F2311" s="448"/>
      <c r="G2311" s="449"/>
      <c r="H2311" s="448"/>
      <c r="I2311" s="448"/>
      <c r="J2311" s="450"/>
    </row>
    <row r="2312" spans="2:10" x14ac:dyDescent="0.2">
      <c r="B2312" s="447"/>
      <c r="C2312" s="448"/>
      <c r="D2312" s="448"/>
      <c r="E2312" s="448"/>
      <c r="F2312" s="448"/>
      <c r="G2312" s="449"/>
      <c r="H2312" s="448"/>
      <c r="I2312" s="448"/>
      <c r="J2312" s="450"/>
    </row>
    <row r="2313" spans="2:10" x14ac:dyDescent="0.2">
      <c r="B2313" s="447"/>
      <c r="C2313" s="448"/>
      <c r="D2313" s="448"/>
      <c r="E2313" s="448"/>
      <c r="F2313" s="448"/>
      <c r="G2313" s="449"/>
      <c r="H2313" s="448"/>
      <c r="I2313" s="448"/>
      <c r="J2313" s="450"/>
    </row>
    <row r="2314" spans="2:10" x14ac:dyDescent="0.2">
      <c r="B2314" s="447"/>
      <c r="C2314" s="448"/>
      <c r="D2314" s="448"/>
      <c r="E2314" s="448"/>
      <c r="F2314" s="448"/>
      <c r="G2314" s="449"/>
      <c r="H2314" s="448"/>
      <c r="I2314" s="448"/>
      <c r="J2314" s="450"/>
    </row>
    <row r="2315" spans="2:10" x14ac:dyDescent="0.2">
      <c r="B2315" s="447"/>
      <c r="C2315" s="448"/>
      <c r="D2315" s="448"/>
      <c r="E2315" s="448"/>
      <c r="F2315" s="448"/>
      <c r="G2315" s="449"/>
      <c r="H2315" s="448"/>
      <c r="I2315" s="448"/>
      <c r="J2315" s="450"/>
    </row>
    <row r="2316" spans="2:10" x14ac:dyDescent="0.2">
      <c r="B2316" s="447"/>
      <c r="C2316" s="448"/>
      <c r="D2316" s="448"/>
      <c r="E2316" s="448"/>
      <c r="F2316" s="448"/>
      <c r="G2316" s="449"/>
      <c r="H2316" s="448"/>
      <c r="I2316" s="448"/>
      <c r="J2316" s="450"/>
    </row>
    <row r="2317" spans="2:10" x14ac:dyDescent="0.2">
      <c r="B2317" s="447"/>
      <c r="C2317" s="448"/>
      <c r="D2317" s="448"/>
      <c r="E2317" s="448"/>
      <c r="F2317" s="448"/>
      <c r="G2317" s="449"/>
      <c r="H2317" s="448"/>
      <c r="I2317" s="448"/>
      <c r="J2317" s="450"/>
    </row>
    <row r="2318" spans="2:10" x14ac:dyDescent="0.2">
      <c r="B2318" s="447"/>
      <c r="C2318" s="448" t="s">
        <v>339</v>
      </c>
      <c r="D2318" s="448"/>
      <c r="E2318" s="448"/>
      <c r="F2318" s="455" t="s">
        <v>340</v>
      </c>
      <c r="G2318" s="449"/>
      <c r="H2318" s="448"/>
      <c r="I2318" s="448"/>
      <c r="J2318" s="450"/>
    </row>
    <row r="2319" spans="2:10" x14ac:dyDescent="0.2">
      <c r="B2319" s="447"/>
      <c r="C2319" s="448"/>
      <c r="D2319" s="448" t="s">
        <v>341</v>
      </c>
      <c r="E2319" s="448"/>
      <c r="F2319" s="456">
        <v>1000000</v>
      </c>
      <c r="G2319" s="449"/>
      <c r="H2319" s="448"/>
      <c r="I2319" s="448"/>
      <c r="J2319" s="450"/>
    </row>
    <row r="2320" spans="2:10" x14ac:dyDescent="0.2">
      <c r="B2320" s="447"/>
      <c r="C2320" s="448"/>
      <c r="D2320" s="448" t="s">
        <v>342</v>
      </c>
      <c r="E2320" s="448"/>
      <c r="F2320" s="462">
        <v>0.29976842592592595</v>
      </c>
      <c r="G2320" s="449"/>
      <c r="H2320" s="448"/>
      <c r="I2320" s="448"/>
      <c r="J2320" s="450"/>
    </row>
    <row r="2321" spans="2:10" x14ac:dyDescent="0.2">
      <c r="B2321" s="447"/>
      <c r="C2321" s="448"/>
      <c r="D2321" s="448" t="s">
        <v>343</v>
      </c>
      <c r="E2321" s="448"/>
      <c r="F2321" s="462">
        <v>0.32496546979550628</v>
      </c>
      <c r="G2321" s="449"/>
      <c r="H2321" s="448"/>
      <c r="I2321" s="448"/>
      <c r="J2321" s="450"/>
    </row>
    <row r="2322" spans="2:10" x14ac:dyDescent="0.2">
      <c r="B2322" s="447"/>
      <c r="C2322" s="448"/>
      <c r="D2322" s="448" t="s">
        <v>344</v>
      </c>
      <c r="E2322" s="448"/>
      <c r="F2322" s="462">
        <v>0.32269068328505657</v>
      </c>
      <c r="G2322" s="449"/>
      <c r="H2322" s="448"/>
      <c r="I2322" s="448"/>
      <c r="J2322" s="450"/>
    </row>
    <row r="2323" spans="2:10" x14ac:dyDescent="0.2">
      <c r="B2323" s="447"/>
      <c r="C2323" s="448"/>
      <c r="D2323" s="448" t="s">
        <v>345</v>
      </c>
      <c r="E2323" s="448"/>
      <c r="F2323" s="463" t="s">
        <v>393</v>
      </c>
      <c r="G2323" s="449"/>
      <c r="H2323" s="448"/>
      <c r="I2323" s="448"/>
      <c r="J2323" s="450"/>
    </row>
    <row r="2324" spans="2:10" x14ac:dyDescent="0.2">
      <c r="B2324" s="447"/>
      <c r="C2324" s="448"/>
      <c r="D2324" s="448" t="s">
        <v>346</v>
      </c>
      <c r="E2324" s="448"/>
      <c r="F2324" s="462">
        <v>4.0856841678691698E-2</v>
      </c>
      <c r="G2324" s="449"/>
      <c r="H2324" s="448"/>
      <c r="I2324" s="448"/>
      <c r="J2324" s="450"/>
    </row>
    <row r="2325" spans="2:10" x14ac:dyDescent="0.2">
      <c r="B2325" s="447"/>
      <c r="C2325" s="448"/>
      <c r="D2325" s="448" t="s">
        <v>347</v>
      </c>
      <c r="E2325" s="448"/>
      <c r="F2325" s="462">
        <v>1.6692815119576793E-3</v>
      </c>
      <c r="G2325" s="449"/>
      <c r="H2325" s="448"/>
      <c r="I2325" s="448"/>
      <c r="J2325" s="450"/>
    </row>
    <row r="2326" spans="2:10" x14ac:dyDescent="0.2">
      <c r="B2326" s="447"/>
      <c r="C2326" s="448"/>
      <c r="D2326" s="448" t="s">
        <v>348</v>
      </c>
      <c r="E2326" s="448"/>
      <c r="F2326" s="459">
        <v>0.32487817579657369</v>
      </c>
      <c r="G2326" s="449"/>
      <c r="H2326" s="448"/>
      <c r="I2326" s="448"/>
      <c r="J2326" s="450"/>
    </row>
    <row r="2327" spans="2:10" x14ac:dyDescent="0.2">
      <c r="B2327" s="447"/>
      <c r="C2327" s="448"/>
      <c r="D2327" s="448" t="s">
        <v>349</v>
      </c>
      <c r="E2327" s="448"/>
      <c r="F2327" s="460">
        <v>2.8002039344755412</v>
      </c>
      <c r="G2327" s="449"/>
      <c r="H2327" s="448"/>
      <c r="I2327" s="448"/>
      <c r="J2327" s="450"/>
    </row>
    <row r="2328" spans="2:10" x14ac:dyDescent="0.2">
      <c r="B2328" s="447"/>
      <c r="C2328" s="448"/>
      <c r="D2328" s="448" t="s">
        <v>350</v>
      </c>
      <c r="E2328" s="448"/>
      <c r="F2328" s="459">
        <v>0.12572671707059221</v>
      </c>
      <c r="G2328" s="449"/>
      <c r="H2328" s="448"/>
      <c r="I2328" s="448"/>
      <c r="J2328" s="450"/>
    </row>
    <row r="2329" spans="2:10" x14ac:dyDescent="0.2">
      <c r="B2329" s="447"/>
      <c r="C2329" s="448"/>
      <c r="D2329" s="448" t="s">
        <v>351</v>
      </c>
      <c r="E2329" s="448"/>
      <c r="F2329" s="462">
        <v>0.18854959848916036</v>
      </c>
      <c r="G2329" s="449"/>
      <c r="H2329" s="448"/>
      <c r="I2329" s="448"/>
      <c r="J2329" s="450"/>
    </row>
    <row r="2330" spans="2:10" x14ac:dyDescent="0.2">
      <c r="B2330" s="447"/>
      <c r="C2330" s="448"/>
      <c r="D2330" s="448" t="s">
        <v>352</v>
      </c>
      <c r="E2330" s="448"/>
      <c r="F2330" s="462">
        <v>0.52538233186967842</v>
      </c>
      <c r="G2330" s="449"/>
      <c r="H2330" s="448"/>
      <c r="I2330" s="448"/>
      <c r="J2330" s="450"/>
    </row>
    <row r="2331" spans="2:10" x14ac:dyDescent="0.2">
      <c r="B2331" s="447"/>
      <c r="C2331" s="448"/>
      <c r="D2331" s="448" t="s">
        <v>353</v>
      </c>
      <c r="E2331" s="448"/>
      <c r="F2331" s="462">
        <v>0.33683273338051806</v>
      </c>
      <c r="G2331" s="449"/>
      <c r="H2331" s="448"/>
      <c r="I2331" s="448"/>
      <c r="J2331" s="450"/>
    </row>
    <row r="2332" spans="2:10" x14ac:dyDescent="0.2">
      <c r="B2332" s="447"/>
      <c r="C2332" s="448"/>
      <c r="D2332" s="448" t="s">
        <v>354</v>
      </c>
      <c r="E2332" s="448"/>
      <c r="F2332" s="462">
        <v>4.0856841678691699E-5</v>
      </c>
      <c r="G2332" s="449"/>
      <c r="H2332" s="448"/>
      <c r="I2332" s="448"/>
      <c r="J2332" s="450"/>
    </row>
    <row r="2333" spans="2:10" x14ac:dyDescent="0.2">
      <c r="B2333" s="447"/>
      <c r="C2333" s="448"/>
      <c r="D2333" s="448"/>
      <c r="E2333" s="448"/>
      <c r="F2333" s="448"/>
      <c r="G2333" s="449"/>
      <c r="H2333" s="448"/>
      <c r="I2333" s="448"/>
      <c r="J2333" s="450"/>
    </row>
    <row r="2334" spans="2:10" x14ac:dyDescent="0.2">
      <c r="B2334" s="451" t="s">
        <v>554</v>
      </c>
      <c r="C2334" s="452"/>
      <c r="D2334" s="452"/>
      <c r="E2334" s="452"/>
      <c r="F2334" s="452"/>
      <c r="G2334" s="453"/>
      <c r="H2334" s="452"/>
      <c r="I2334" s="452"/>
      <c r="J2334" s="454"/>
    </row>
    <row r="2335" spans="2:10" x14ac:dyDescent="0.2">
      <c r="B2335" s="447"/>
      <c r="C2335" s="448"/>
      <c r="D2335" s="448"/>
      <c r="E2335" s="448"/>
      <c r="F2335" s="448"/>
      <c r="G2335" s="449"/>
      <c r="H2335" s="448"/>
      <c r="I2335" s="448"/>
      <c r="J2335" s="450"/>
    </row>
    <row r="2336" spans="2:10" x14ac:dyDescent="0.2">
      <c r="B2336" s="447"/>
      <c r="C2336" s="448" t="s">
        <v>356</v>
      </c>
      <c r="D2336" s="448"/>
      <c r="E2336" s="448"/>
      <c r="F2336" s="455" t="s">
        <v>340</v>
      </c>
      <c r="G2336" s="449"/>
      <c r="H2336" s="448"/>
      <c r="I2336" s="448"/>
      <c r="J2336" s="450"/>
    </row>
    <row r="2337" spans="2:10" x14ac:dyDescent="0.2">
      <c r="B2337" s="447"/>
      <c r="C2337" s="448"/>
      <c r="D2337" s="448" t="s">
        <v>357</v>
      </c>
      <c r="E2337" s="448"/>
      <c r="F2337" s="462">
        <v>0.18854959848916</v>
      </c>
      <c r="G2337" s="449"/>
      <c r="H2337" s="448"/>
      <c r="I2337" s="448"/>
      <c r="J2337" s="450"/>
    </row>
    <row r="2338" spans="2:10" x14ac:dyDescent="0.2">
      <c r="B2338" s="447"/>
      <c r="C2338" s="448"/>
      <c r="D2338" s="448" t="s">
        <v>358</v>
      </c>
      <c r="E2338" s="448"/>
      <c r="F2338" s="462">
        <v>0.273597828464546</v>
      </c>
      <c r="G2338" s="449"/>
      <c r="H2338" s="448"/>
      <c r="I2338" s="448"/>
      <c r="J2338" s="450"/>
    </row>
    <row r="2339" spans="2:10" x14ac:dyDescent="0.2">
      <c r="B2339" s="447"/>
      <c r="C2339" s="448"/>
      <c r="D2339" s="448" t="s">
        <v>359</v>
      </c>
      <c r="E2339" s="448"/>
      <c r="F2339" s="462">
        <v>0.28801588654837701</v>
      </c>
      <c r="G2339" s="449"/>
      <c r="H2339" s="448"/>
      <c r="I2339" s="448"/>
      <c r="J2339" s="450"/>
    </row>
    <row r="2340" spans="2:10" x14ac:dyDescent="0.2">
      <c r="B2340" s="447"/>
      <c r="C2340" s="448"/>
      <c r="D2340" s="448" t="s">
        <v>360</v>
      </c>
      <c r="E2340" s="448"/>
      <c r="F2340" s="462">
        <v>0.300177403732865</v>
      </c>
      <c r="G2340" s="449"/>
      <c r="H2340" s="448"/>
      <c r="I2340" s="448"/>
      <c r="J2340" s="450"/>
    </row>
    <row r="2341" spans="2:10" x14ac:dyDescent="0.2">
      <c r="B2341" s="447"/>
      <c r="C2341" s="448"/>
      <c r="D2341" s="448" t="s">
        <v>361</v>
      </c>
      <c r="E2341" s="448"/>
      <c r="F2341" s="462">
        <v>0.31156333466237401</v>
      </c>
      <c r="G2341" s="449"/>
      <c r="H2341" s="448"/>
      <c r="I2341" s="448"/>
      <c r="J2341" s="450"/>
    </row>
    <row r="2342" spans="2:10" x14ac:dyDescent="0.2">
      <c r="B2342" s="447"/>
      <c r="C2342" s="448"/>
      <c r="D2342" s="448" t="s">
        <v>362</v>
      </c>
      <c r="E2342" s="448"/>
      <c r="F2342" s="462">
        <v>0.32269067355731101</v>
      </c>
      <c r="G2342" s="449"/>
      <c r="H2342" s="448"/>
      <c r="I2342" s="448"/>
      <c r="J2342" s="450"/>
    </row>
    <row r="2343" spans="2:10" x14ac:dyDescent="0.2">
      <c r="B2343" s="447"/>
      <c r="C2343" s="448"/>
      <c r="D2343" s="448" t="s">
        <v>363</v>
      </c>
      <c r="E2343" s="448"/>
      <c r="F2343" s="462">
        <v>0.333891371062015</v>
      </c>
      <c r="G2343" s="449"/>
      <c r="H2343" s="448"/>
      <c r="I2343" s="448"/>
      <c r="J2343" s="450"/>
    </row>
    <row r="2344" spans="2:10" x14ac:dyDescent="0.2">
      <c r="B2344" s="447"/>
      <c r="C2344" s="448"/>
      <c r="D2344" s="448" t="s">
        <v>364</v>
      </c>
      <c r="E2344" s="448"/>
      <c r="F2344" s="462">
        <v>0.34595830582342602</v>
      </c>
      <c r="G2344" s="449"/>
      <c r="H2344" s="448"/>
      <c r="I2344" s="448"/>
      <c r="J2344" s="450"/>
    </row>
    <row r="2345" spans="2:10" x14ac:dyDescent="0.2">
      <c r="B2345" s="447"/>
      <c r="C2345" s="448"/>
      <c r="D2345" s="448" t="s">
        <v>365</v>
      </c>
      <c r="E2345" s="448"/>
      <c r="F2345" s="462">
        <v>0.36010440256708798</v>
      </c>
      <c r="G2345" s="449"/>
      <c r="H2345" s="448"/>
      <c r="I2345" s="448"/>
      <c r="J2345" s="450"/>
    </row>
    <row r="2346" spans="2:10" x14ac:dyDescent="0.2">
      <c r="B2346" s="447"/>
      <c r="C2346" s="448"/>
      <c r="D2346" s="448" t="s">
        <v>366</v>
      </c>
      <c r="E2346" s="448"/>
      <c r="F2346" s="462">
        <v>0.37964741036715899</v>
      </c>
      <c r="G2346" s="449"/>
      <c r="H2346" s="448"/>
      <c r="I2346" s="448"/>
      <c r="J2346" s="450"/>
    </row>
    <row r="2347" spans="2:10" x14ac:dyDescent="0.2">
      <c r="B2347" s="447"/>
      <c r="C2347" s="448"/>
      <c r="D2347" s="448" t="s">
        <v>367</v>
      </c>
      <c r="E2347" s="448"/>
      <c r="F2347" s="462">
        <v>0.52538233186967798</v>
      </c>
      <c r="G2347" s="449"/>
      <c r="H2347" s="448"/>
      <c r="I2347" s="448"/>
      <c r="J2347" s="450"/>
    </row>
    <row r="2348" spans="2:10" x14ac:dyDescent="0.2">
      <c r="B2348" s="447"/>
      <c r="C2348" s="448"/>
      <c r="D2348" s="448"/>
      <c r="E2348" s="448"/>
      <c r="F2348" s="448"/>
      <c r="G2348" s="449"/>
      <c r="H2348" s="448"/>
      <c r="I2348" s="448"/>
      <c r="J2348" s="450"/>
    </row>
    <row r="2349" spans="2:10" x14ac:dyDescent="0.2">
      <c r="B2349" s="451" t="s">
        <v>555</v>
      </c>
      <c r="C2349" s="452"/>
      <c r="D2349" s="452"/>
      <c r="E2349" s="452"/>
      <c r="F2349" s="452"/>
      <c r="G2349" s="453"/>
      <c r="H2349" s="452"/>
      <c r="I2349" s="452"/>
      <c r="J2349" s="454"/>
    </row>
    <row r="2350" spans="2:10" x14ac:dyDescent="0.2">
      <c r="B2350" s="447"/>
      <c r="C2350" s="448"/>
      <c r="D2350" s="448"/>
      <c r="E2350" s="448"/>
      <c r="F2350" s="448"/>
      <c r="G2350" s="449"/>
      <c r="H2350" s="448"/>
      <c r="I2350" s="448"/>
      <c r="J2350" s="450"/>
    </row>
    <row r="2351" spans="2:10" x14ac:dyDescent="0.2">
      <c r="B2351" s="447"/>
      <c r="C2351" s="448" t="s">
        <v>335</v>
      </c>
      <c r="D2351" s="448"/>
      <c r="E2351" s="448"/>
      <c r="F2351" s="448"/>
      <c r="G2351" s="449"/>
      <c r="H2351" s="448"/>
      <c r="I2351" s="448"/>
      <c r="J2351" s="450"/>
    </row>
    <row r="2352" spans="2:10" x14ac:dyDescent="0.2">
      <c r="B2352" s="447"/>
      <c r="C2352" s="448"/>
      <c r="D2352" s="448" t="s">
        <v>781</v>
      </c>
      <c r="E2352" s="448"/>
      <c r="F2352" s="448"/>
      <c r="G2352" s="449"/>
      <c r="H2352" s="448"/>
      <c r="I2352" s="448"/>
      <c r="J2352" s="450"/>
    </row>
    <row r="2353" spans="2:10" x14ac:dyDescent="0.2">
      <c r="B2353" s="447"/>
      <c r="C2353" s="448"/>
      <c r="D2353" s="448" t="s">
        <v>511</v>
      </c>
      <c r="E2353" s="448"/>
      <c r="F2353" s="448"/>
      <c r="G2353" s="449"/>
      <c r="H2353" s="448"/>
      <c r="I2353" s="448"/>
      <c r="J2353" s="450"/>
    </row>
    <row r="2354" spans="2:10" x14ac:dyDescent="0.2">
      <c r="B2354" s="447"/>
      <c r="C2354" s="448"/>
      <c r="D2354" s="448" t="s">
        <v>470</v>
      </c>
      <c r="E2354" s="448"/>
      <c r="F2354" s="448"/>
      <c r="G2354" s="449"/>
      <c r="H2354" s="448"/>
      <c r="I2354" s="448"/>
      <c r="J2354" s="450"/>
    </row>
    <row r="2355" spans="2:10" x14ac:dyDescent="0.2">
      <c r="B2355" s="447"/>
      <c r="C2355" s="448"/>
      <c r="D2355" s="448"/>
      <c r="E2355" s="448"/>
      <c r="F2355" s="448"/>
      <c r="G2355" s="449"/>
      <c r="H2355" s="448"/>
      <c r="I2355" s="448"/>
      <c r="J2355" s="450"/>
    </row>
    <row r="2356" spans="2:10" x14ac:dyDescent="0.2">
      <c r="B2356" s="447"/>
      <c r="C2356" s="448"/>
      <c r="D2356" s="448"/>
      <c r="E2356" s="448"/>
      <c r="F2356" s="448"/>
      <c r="G2356" s="449"/>
      <c r="H2356" s="448"/>
      <c r="I2356" s="448"/>
      <c r="J2356" s="450"/>
    </row>
    <row r="2357" spans="2:10" x14ac:dyDescent="0.2">
      <c r="B2357" s="447"/>
      <c r="C2357" s="448"/>
      <c r="D2357" s="448"/>
      <c r="E2357" s="448"/>
      <c r="F2357" s="448"/>
      <c r="G2357" s="449"/>
      <c r="H2357" s="448"/>
      <c r="I2357" s="448"/>
      <c r="J2357" s="450"/>
    </row>
    <row r="2358" spans="2:10" x14ac:dyDescent="0.2">
      <c r="B2358" s="447"/>
      <c r="C2358" s="448"/>
      <c r="D2358" s="448"/>
      <c r="E2358" s="448"/>
      <c r="F2358" s="448"/>
      <c r="G2358" s="449"/>
      <c r="H2358" s="448"/>
      <c r="I2358" s="448"/>
      <c r="J2358" s="450"/>
    </row>
    <row r="2359" spans="2:10" x14ac:dyDescent="0.2">
      <c r="B2359" s="447"/>
      <c r="C2359" s="448"/>
      <c r="D2359" s="448"/>
      <c r="E2359" s="448"/>
      <c r="F2359" s="448"/>
      <c r="G2359" s="449"/>
      <c r="H2359" s="448"/>
      <c r="I2359" s="448"/>
      <c r="J2359" s="450"/>
    </row>
    <row r="2360" spans="2:10" x14ac:dyDescent="0.2">
      <c r="B2360" s="447"/>
      <c r="C2360" s="448"/>
      <c r="D2360" s="448"/>
      <c r="E2360" s="448"/>
      <c r="F2360" s="448"/>
      <c r="G2360" s="449"/>
      <c r="H2360" s="448"/>
      <c r="I2360" s="448"/>
      <c r="J2360" s="450"/>
    </row>
    <row r="2361" spans="2:10" x14ac:dyDescent="0.2">
      <c r="B2361" s="447"/>
      <c r="C2361" s="448"/>
      <c r="D2361" s="448"/>
      <c r="E2361" s="448"/>
      <c r="F2361" s="448"/>
      <c r="G2361" s="449"/>
      <c r="H2361" s="448"/>
      <c r="I2361" s="448"/>
      <c r="J2361" s="450"/>
    </row>
    <row r="2362" spans="2:10" x14ac:dyDescent="0.2">
      <c r="B2362" s="447"/>
      <c r="C2362" s="448"/>
      <c r="D2362" s="448"/>
      <c r="E2362" s="448"/>
      <c r="F2362" s="448"/>
      <c r="G2362" s="449"/>
      <c r="H2362" s="448"/>
      <c r="I2362" s="448"/>
      <c r="J2362" s="450"/>
    </row>
    <row r="2363" spans="2:10" x14ac:dyDescent="0.2">
      <c r="B2363" s="447"/>
      <c r="C2363" s="448"/>
      <c r="D2363" s="448"/>
      <c r="E2363" s="448"/>
      <c r="F2363" s="448"/>
      <c r="G2363" s="449"/>
      <c r="H2363" s="448"/>
      <c r="I2363" s="448"/>
      <c r="J2363" s="450"/>
    </row>
    <row r="2364" spans="2:10" x14ac:dyDescent="0.2">
      <c r="B2364" s="447"/>
      <c r="C2364" s="448"/>
      <c r="D2364" s="448"/>
      <c r="E2364" s="448"/>
      <c r="F2364" s="448"/>
      <c r="G2364" s="449"/>
      <c r="H2364" s="448"/>
      <c r="I2364" s="448"/>
      <c r="J2364" s="450"/>
    </row>
    <row r="2365" spans="2:10" x14ac:dyDescent="0.2">
      <c r="B2365" s="447"/>
      <c r="C2365" s="448"/>
      <c r="D2365" s="448"/>
      <c r="E2365" s="448"/>
      <c r="F2365" s="448"/>
      <c r="G2365" s="449"/>
      <c r="H2365" s="448"/>
      <c r="I2365" s="448"/>
      <c r="J2365" s="450"/>
    </row>
    <row r="2366" spans="2:10" x14ac:dyDescent="0.2">
      <c r="B2366" s="447"/>
      <c r="C2366" s="448"/>
      <c r="D2366" s="448"/>
      <c r="E2366" s="448"/>
      <c r="F2366" s="448"/>
      <c r="G2366" s="449"/>
      <c r="H2366" s="448"/>
      <c r="I2366" s="448"/>
      <c r="J2366" s="450"/>
    </row>
    <row r="2367" spans="2:10" x14ac:dyDescent="0.2">
      <c r="B2367" s="447"/>
      <c r="C2367" s="448"/>
      <c r="D2367" s="448"/>
      <c r="E2367" s="448"/>
      <c r="F2367" s="448"/>
      <c r="G2367" s="449"/>
      <c r="H2367" s="448"/>
      <c r="I2367" s="448"/>
      <c r="J2367" s="450"/>
    </row>
    <row r="2368" spans="2:10" x14ac:dyDescent="0.2">
      <c r="B2368" s="447"/>
      <c r="C2368" s="448"/>
      <c r="D2368" s="448"/>
      <c r="E2368" s="448"/>
      <c r="F2368" s="448"/>
      <c r="G2368" s="449"/>
      <c r="H2368" s="448"/>
      <c r="I2368" s="448"/>
      <c r="J2368" s="450"/>
    </row>
    <row r="2369" spans="2:10" x14ac:dyDescent="0.2">
      <c r="B2369" s="447"/>
      <c r="C2369" s="448"/>
      <c r="D2369" s="448"/>
      <c r="E2369" s="448"/>
      <c r="F2369" s="448"/>
      <c r="G2369" s="449"/>
      <c r="H2369" s="448"/>
      <c r="I2369" s="448"/>
      <c r="J2369" s="450"/>
    </row>
    <row r="2370" spans="2:10" x14ac:dyDescent="0.2">
      <c r="B2370" s="447"/>
      <c r="C2370" s="448"/>
      <c r="D2370" s="448"/>
      <c r="E2370" s="448"/>
      <c r="F2370" s="448"/>
      <c r="G2370" s="449"/>
      <c r="H2370" s="448"/>
      <c r="I2370" s="448"/>
      <c r="J2370" s="450"/>
    </row>
    <row r="2371" spans="2:10" x14ac:dyDescent="0.2">
      <c r="B2371" s="447"/>
      <c r="C2371" s="448"/>
      <c r="D2371" s="448"/>
      <c r="E2371" s="448"/>
      <c r="F2371" s="448"/>
      <c r="G2371" s="449"/>
      <c r="H2371" s="448"/>
      <c r="I2371" s="448"/>
      <c r="J2371" s="450"/>
    </row>
    <row r="2372" spans="2:10" x14ac:dyDescent="0.2">
      <c r="B2372" s="447"/>
      <c r="C2372" s="448"/>
      <c r="D2372" s="448"/>
      <c r="E2372" s="448"/>
      <c r="F2372" s="448"/>
      <c r="G2372" s="449"/>
      <c r="H2372" s="448"/>
      <c r="I2372" s="448"/>
      <c r="J2372" s="450"/>
    </row>
    <row r="2373" spans="2:10" x14ac:dyDescent="0.2">
      <c r="B2373" s="447"/>
      <c r="C2373" s="448"/>
      <c r="D2373" s="448"/>
      <c r="E2373" s="448"/>
      <c r="F2373" s="448"/>
      <c r="G2373" s="449"/>
      <c r="H2373" s="448"/>
      <c r="I2373" s="448"/>
      <c r="J2373" s="450"/>
    </row>
    <row r="2374" spans="2:10" x14ac:dyDescent="0.2">
      <c r="B2374" s="447"/>
      <c r="C2374" s="448" t="s">
        <v>339</v>
      </c>
      <c r="D2374" s="448"/>
      <c r="E2374" s="448"/>
      <c r="F2374" s="455" t="s">
        <v>340</v>
      </c>
      <c r="G2374" s="449"/>
      <c r="H2374" s="448"/>
      <c r="I2374" s="448"/>
      <c r="J2374" s="450"/>
    </row>
    <row r="2375" spans="2:10" x14ac:dyDescent="0.2">
      <c r="B2375" s="447"/>
      <c r="C2375" s="448"/>
      <c r="D2375" s="448" t="s">
        <v>341</v>
      </c>
      <c r="E2375" s="448"/>
      <c r="F2375" s="456">
        <v>1000000</v>
      </c>
      <c r="G2375" s="449"/>
      <c r="H2375" s="448"/>
      <c r="I2375" s="448"/>
      <c r="J2375" s="450"/>
    </row>
    <row r="2376" spans="2:10" x14ac:dyDescent="0.2">
      <c r="B2376" s="447"/>
      <c r="C2376" s="448"/>
      <c r="D2376" s="448" t="s">
        <v>342</v>
      </c>
      <c r="E2376" s="448"/>
      <c r="F2376" s="462">
        <v>0.20263425925925924</v>
      </c>
      <c r="G2376" s="449"/>
      <c r="H2376" s="448"/>
      <c r="I2376" s="448"/>
      <c r="J2376" s="450"/>
    </row>
    <row r="2377" spans="2:10" x14ac:dyDescent="0.2">
      <c r="B2377" s="447"/>
      <c r="C2377" s="448"/>
      <c r="D2377" s="448" t="s">
        <v>343</v>
      </c>
      <c r="E2377" s="448"/>
      <c r="F2377" s="462">
        <v>0.22767235379917575</v>
      </c>
      <c r="G2377" s="449"/>
      <c r="H2377" s="448"/>
      <c r="I2377" s="448"/>
      <c r="J2377" s="450"/>
    </row>
    <row r="2378" spans="2:10" x14ac:dyDescent="0.2">
      <c r="B2378" s="447"/>
      <c r="C2378" s="448"/>
      <c r="D2378" s="448" t="s">
        <v>344</v>
      </c>
      <c r="E2378" s="448"/>
      <c r="F2378" s="462">
        <v>0.225439441512786</v>
      </c>
      <c r="G2378" s="449"/>
      <c r="H2378" s="448"/>
      <c r="I2378" s="448"/>
      <c r="J2378" s="450"/>
    </row>
    <row r="2379" spans="2:10" x14ac:dyDescent="0.2">
      <c r="B2379" s="447"/>
      <c r="C2379" s="448"/>
      <c r="D2379" s="448" t="s">
        <v>345</v>
      </c>
      <c r="E2379" s="448"/>
      <c r="F2379" s="463" t="s">
        <v>393</v>
      </c>
      <c r="G2379" s="449"/>
      <c r="H2379" s="448"/>
      <c r="I2379" s="448"/>
      <c r="J2379" s="450"/>
    </row>
    <row r="2380" spans="2:10" x14ac:dyDescent="0.2">
      <c r="B2380" s="447"/>
      <c r="C2380" s="448"/>
      <c r="D2380" s="448" t="s">
        <v>346</v>
      </c>
      <c r="E2380" s="448"/>
      <c r="F2380" s="462">
        <v>3.8988637620143762E-2</v>
      </c>
      <c r="G2380" s="449"/>
      <c r="H2380" s="448"/>
      <c r="I2380" s="448"/>
      <c r="J2380" s="450"/>
    </row>
    <row r="2381" spans="2:10" x14ac:dyDescent="0.2">
      <c r="B2381" s="447"/>
      <c r="C2381" s="448"/>
      <c r="D2381" s="448" t="s">
        <v>347</v>
      </c>
      <c r="E2381" s="448"/>
      <c r="F2381" s="462">
        <v>1.5201138634748893E-3</v>
      </c>
      <c r="G2381" s="449"/>
      <c r="H2381" s="448"/>
      <c r="I2381" s="448"/>
      <c r="J2381" s="450"/>
    </row>
    <row r="2382" spans="2:10" x14ac:dyDescent="0.2">
      <c r="B2382" s="447"/>
      <c r="C2382" s="448"/>
      <c r="D2382" s="448" t="s">
        <v>348</v>
      </c>
      <c r="E2382" s="448"/>
      <c r="F2382" s="459">
        <v>0.36863941426905167</v>
      </c>
      <c r="G2382" s="449"/>
      <c r="H2382" s="448"/>
      <c r="I2382" s="448"/>
      <c r="J2382" s="450"/>
    </row>
    <row r="2383" spans="2:10" x14ac:dyDescent="0.2">
      <c r="B2383" s="447"/>
      <c r="C2383" s="448"/>
      <c r="D2383" s="448" t="s">
        <v>349</v>
      </c>
      <c r="E2383" s="448"/>
      <c r="F2383" s="460">
        <v>2.7675745895617045</v>
      </c>
      <c r="G2383" s="449"/>
      <c r="H2383" s="448"/>
      <c r="I2383" s="448"/>
      <c r="J2383" s="450"/>
    </row>
    <row r="2384" spans="2:10" x14ac:dyDescent="0.2">
      <c r="B2384" s="447"/>
      <c r="C2384" s="448"/>
      <c r="D2384" s="448" t="s">
        <v>350</v>
      </c>
      <c r="E2384" s="448"/>
      <c r="F2384" s="459">
        <v>0.17124888889467313</v>
      </c>
      <c r="G2384" s="449"/>
      <c r="H2384" s="448"/>
      <c r="I2384" s="448"/>
      <c r="J2384" s="450"/>
    </row>
    <row r="2385" spans="2:10" x14ac:dyDescent="0.2">
      <c r="B2385" s="447"/>
      <c r="C2385" s="448"/>
      <c r="D2385" s="448" t="s">
        <v>351</v>
      </c>
      <c r="E2385" s="448"/>
      <c r="F2385" s="462">
        <v>0.10699334448115085</v>
      </c>
      <c r="G2385" s="449"/>
      <c r="H2385" s="448"/>
      <c r="I2385" s="448"/>
      <c r="J2385" s="450"/>
    </row>
    <row r="2386" spans="2:10" x14ac:dyDescent="0.2">
      <c r="B2386" s="447"/>
      <c r="C2386" s="448"/>
      <c r="D2386" s="448" t="s">
        <v>352</v>
      </c>
      <c r="E2386" s="448"/>
      <c r="F2386" s="462">
        <v>0.44824856271771774</v>
      </c>
      <c r="G2386" s="449"/>
      <c r="H2386" s="448"/>
      <c r="I2386" s="448"/>
      <c r="J2386" s="450"/>
    </row>
    <row r="2387" spans="2:10" x14ac:dyDescent="0.2">
      <c r="B2387" s="447"/>
      <c r="C2387" s="448"/>
      <c r="D2387" s="448" t="s">
        <v>353</v>
      </c>
      <c r="E2387" s="448"/>
      <c r="F2387" s="462">
        <v>0.3412552182365669</v>
      </c>
      <c r="G2387" s="449"/>
      <c r="H2387" s="448"/>
      <c r="I2387" s="448"/>
      <c r="J2387" s="450"/>
    </row>
    <row r="2388" spans="2:10" x14ac:dyDescent="0.2">
      <c r="B2388" s="447"/>
      <c r="C2388" s="448"/>
      <c r="D2388" s="448" t="s">
        <v>354</v>
      </c>
      <c r="E2388" s="448"/>
      <c r="F2388" s="462">
        <v>3.8988637620143764E-5</v>
      </c>
      <c r="G2388" s="449"/>
      <c r="H2388" s="448"/>
      <c r="I2388" s="448"/>
      <c r="J2388" s="450"/>
    </row>
    <row r="2389" spans="2:10" x14ac:dyDescent="0.2">
      <c r="B2389" s="447"/>
      <c r="C2389" s="448"/>
      <c r="D2389" s="448"/>
      <c r="E2389" s="448"/>
      <c r="F2389" s="448"/>
      <c r="G2389" s="449"/>
      <c r="H2389" s="448"/>
      <c r="I2389" s="448"/>
      <c r="J2389" s="450"/>
    </row>
    <row r="2390" spans="2:10" x14ac:dyDescent="0.2">
      <c r="B2390" s="451" t="s">
        <v>557</v>
      </c>
      <c r="C2390" s="452"/>
      <c r="D2390" s="452"/>
      <c r="E2390" s="452"/>
      <c r="F2390" s="452"/>
      <c r="G2390" s="453"/>
      <c r="H2390" s="452"/>
      <c r="I2390" s="452"/>
      <c r="J2390" s="454"/>
    </row>
    <row r="2391" spans="2:10" x14ac:dyDescent="0.2">
      <c r="B2391" s="447"/>
      <c r="C2391" s="448"/>
      <c r="D2391" s="448"/>
      <c r="E2391" s="448"/>
      <c r="F2391" s="448"/>
      <c r="G2391" s="449"/>
      <c r="H2391" s="448"/>
      <c r="I2391" s="448"/>
      <c r="J2391" s="450"/>
    </row>
    <row r="2392" spans="2:10" x14ac:dyDescent="0.2">
      <c r="B2392" s="447"/>
      <c r="C2392" s="448" t="s">
        <v>356</v>
      </c>
      <c r="D2392" s="448"/>
      <c r="E2392" s="448"/>
      <c r="F2392" s="455" t="s">
        <v>340</v>
      </c>
      <c r="G2392" s="449"/>
      <c r="H2392" s="448"/>
      <c r="I2392" s="448"/>
      <c r="J2392" s="450"/>
    </row>
    <row r="2393" spans="2:10" x14ac:dyDescent="0.2">
      <c r="B2393" s="447"/>
      <c r="C2393" s="448"/>
      <c r="D2393" s="448" t="s">
        <v>357</v>
      </c>
      <c r="E2393" s="448"/>
      <c r="F2393" s="462">
        <v>0.106993344481151</v>
      </c>
      <c r="G2393" s="449"/>
      <c r="H2393" s="448"/>
      <c r="I2393" s="448"/>
      <c r="J2393" s="450"/>
    </row>
    <row r="2394" spans="2:10" x14ac:dyDescent="0.2">
      <c r="B2394" s="447"/>
      <c r="C2394" s="448"/>
      <c r="D2394" s="448" t="s">
        <v>358</v>
      </c>
      <c r="E2394" s="448"/>
      <c r="F2394" s="462">
        <v>0.17864745280286601</v>
      </c>
      <c r="G2394" s="449"/>
      <c r="H2394" s="448"/>
      <c r="I2394" s="448"/>
      <c r="J2394" s="450"/>
    </row>
    <row r="2395" spans="2:10" x14ac:dyDescent="0.2">
      <c r="B2395" s="447"/>
      <c r="C2395" s="448"/>
      <c r="D2395" s="448" t="s">
        <v>359</v>
      </c>
      <c r="E2395" s="448"/>
      <c r="F2395" s="462">
        <v>0.191384223540318</v>
      </c>
      <c r="G2395" s="449"/>
      <c r="H2395" s="448"/>
      <c r="I2395" s="448"/>
      <c r="J2395" s="450"/>
    </row>
    <row r="2396" spans="2:10" x14ac:dyDescent="0.2">
      <c r="B2396" s="447"/>
      <c r="C2396" s="448"/>
      <c r="D2396" s="448" t="s">
        <v>360</v>
      </c>
      <c r="E2396" s="448"/>
      <c r="F2396" s="462">
        <v>0.20325507860491501</v>
      </c>
      <c r="G2396" s="449"/>
      <c r="H2396" s="448"/>
      <c r="I2396" s="448"/>
      <c r="J2396" s="450"/>
    </row>
    <row r="2397" spans="2:10" x14ac:dyDescent="0.2">
      <c r="B2397" s="447"/>
      <c r="C2397" s="448"/>
      <c r="D2397" s="448" t="s">
        <v>361</v>
      </c>
      <c r="E2397" s="448"/>
      <c r="F2397" s="462">
        <v>0.21462658842957599</v>
      </c>
      <c r="G2397" s="449"/>
      <c r="H2397" s="448"/>
      <c r="I2397" s="448"/>
      <c r="J2397" s="450"/>
    </row>
    <row r="2398" spans="2:10" x14ac:dyDescent="0.2">
      <c r="B2398" s="447"/>
      <c r="C2398" s="448"/>
      <c r="D2398" s="448" t="s">
        <v>362</v>
      </c>
      <c r="E2398" s="448"/>
      <c r="F2398" s="462">
        <v>0.225439421714764</v>
      </c>
      <c r="G2398" s="449"/>
      <c r="H2398" s="448"/>
      <c r="I2398" s="448"/>
      <c r="J2398" s="450"/>
    </row>
    <row r="2399" spans="2:10" x14ac:dyDescent="0.2">
      <c r="B2399" s="447"/>
      <c r="C2399" s="448"/>
      <c r="D2399" s="448" t="s">
        <v>363</v>
      </c>
      <c r="E2399" s="448"/>
      <c r="F2399" s="462">
        <v>0.236212987086932</v>
      </c>
      <c r="G2399" s="449"/>
      <c r="H2399" s="448"/>
      <c r="I2399" s="448"/>
      <c r="J2399" s="450"/>
    </row>
    <row r="2400" spans="2:10" x14ac:dyDescent="0.2">
      <c r="B2400" s="447"/>
      <c r="C2400" s="448"/>
      <c r="D2400" s="448" t="s">
        <v>364</v>
      </c>
      <c r="E2400" s="448"/>
      <c r="F2400" s="462">
        <v>0.24775550310865199</v>
      </c>
      <c r="G2400" s="449"/>
      <c r="H2400" s="448"/>
      <c r="I2400" s="448"/>
      <c r="J2400" s="450"/>
    </row>
    <row r="2401" spans="2:10" x14ac:dyDescent="0.2">
      <c r="B2401" s="447"/>
      <c r="C2401" s="448"/>
      <c r="D2401" s="448" t="s">
        <v>365</v>
      </c>
      <c r="E2401" s="448"/>
      <c r="F2401" s="462">
        <v>0.26122891739116</v>
      </c>
      <c r="G2401" s="449"/>
      <c r="H2401" s="448"/>
      <c r="I2401" s="448"/>
      <c r="J2401" s="450"/>
    </row>
    <row r="2402" spans="2:10" x14ac:dyDescent="0.2">
      <c r="B2402" s="447"/>
      <c r="C2402" s="448"/>
      <c r="D2402" s="448" t="s">
        <v>366</v>
      </c>
      <c r="E2402" s="448"/>
      <c r="F2402" s="462">
        <v>0.28012477128935398</v>
      </c>
      <c r="G2402" s="449"/>
      <c r="H2402" s="448"/>
      <c r="I2402" s="448"/>
      <c r="J2402" s="450"/>
    </row>
    <row r="2403" spans="2:10" x14ac:dyDescent="0.2">
      <c r="B2403" s="447"/>
      <c r="C2403" s="448"/>
      <c r="D2403" s="448" t="s">
        <v>367</v>
      </c>
      <c r="E2403" s="448"/>
      <c r="F2403" s="462">
        <v>0.44824856271771801</v>
      </c>
      <c r="G2403" s="449"/>
      <c r="H2403" s="448"/>
      <c r="I2403" s="448"/>
      <c r="J2403" s="450"/>
    </row>
    <row r="2404" spans="2:10" x14ac:dyDescent="0.2">
      <c r="B2404" s="447"/>
      <c r="C2404" s="448"/>
      <c r="D2404" s="448"/>
      <c r="E2404" s="448"/>
      <c r="F2404" s="448"/>
      <c r="G2404" s="449"/>
      <c r="H2404" s="448"/>
      <c r="I2404" s="448"/>
      <c r="J2404" s="450"/>
    </row>
    <row r="2405" spans="2:10" x14ac:dyDescent="0.2">
      <c r="B2405" s="451" t="s">
        <v>558</v>
      </c>
      <c r="C2405" s="452"/>
      <c r="D2405" s="452"/>
      <c r="E2405" s="452"/>
      <c r="F2405" s="452"/>
      <c r="G2405" s="453"/>
      <c r="H2405" s="452"/>
      <c r="I2405" s="452"/>
      <c r="J2405" s="454"/>
    </row>
    <row r="2406" spans="2:10" x14ac:dyDescent="0.2">
      <c r="B2406" s="447"/>
      <c r="C2406" s="448"/>
      <c r="D2406" s="448"/>
      <c r="E2406" s="448"/>
      <c r="F2406" s="448"/>
      <c r="G2406" s="449"/>
      <c r="H2406" s="448"/>
      <c r="I2406" s="448"/>
      <c r="J2406" s="450"/>
    </row>
    <row r="2407" spans="2:10" x14ac:dyDescent="0.2">
      <c r="B2407" s="447"/>
      <c r="C2407" s="448" t="s">
        <v>335</v>
      </c>
      <c r="D2407" s="448"/>
      <c r="E2407" s="448"/>
      <c r="F2407" s="448"/>
      <c r="G2407" s="449"/>
      <c r="H2407" s="448"/>
      <c r="I2407" s="448"/>
      <c r="J2407" s="450"/>
    </row>
    <row r="2408" spans="2:10" x14ac:dyDescent="0.2">
      <c r="B2408" s="447"/>
      <c r="C2408" s="448"/>
      <c r="D2408" s="448" t="s">
        <v>780</v>
      </c>
      <c r="E2408" s="448"/>
      <c r="F2408" s="448"/>
      <c r="G2408" s="449"/>
      <c r="H2408" s="448"/>
      <c r="I2408" s="448"/>
      <c r="J2408" s="450"/>
    </row>
    <row r="2409" spans="2:10" x14ac:dyDescent="0.2">
      <c r="B2409" s="447"/>
      <c r="C2409" s="448"/>
      <c r="D2409" s="448" t="s">
        <v>511</v>
      </c>
      <c r="E2409" s="448"/>
      <c r="F2409" s="448"/>
      <c r="G2409" s="449"/>
      <c r="H2409" s="448"/>
      <c r="I2409" s="448"/>
      <c r="J2409" s="450"/>
    </row>
    <row r="2410" spans="2:10" x14ac:dyDescent="0.2">
      <c r="B2410" s="447"/>
      <c r="C2410" s="448"/>
      <c r="D2410" s="448" t="s">
        <v>470</v>
      </c>
      <c r="E2410" s="448"/>
      <c r="F2410" s="448"/>
      <c r="G2410" s="449"/>
      <c r="H2410" s="448"/>
      <c r="I2410" s="448"/>
      <c r="J2410" s="450"/>
    </row>
    <row r="2411" spans="2:10" x14ac:dyDescent="0.2">
      <c r="B2411" s="447"/>
      <c r="C2411" s="448"/>
      <c r="D2411" s="448"/>
      <c r="E2411" s="448"/>
      <c r="F2411" s="448"/>
      <c r="G2411" s="449"/>
      <c r="H2411" s="448"/>
      <c r="I2411" s="448"/>
      <c r="J2411" s="450"/>
    </row>
    <row r="2412" spans="2:10" x14ac:dyDescent="0.2">
      <c r="B2412" s="447"/>
      <c r="C2412" s="448"/>
      <c r="D2412" s="448"/>
      <c r="E2412" s="448"/>
      <c r="F2412" s="448"/>
      <c r="G2412" s="449"/>
      <c r="H2412" s="448"/>
      <c r="I2412" s="448"/>
      <c r="J2412" s="450"/>
    </row>
    <row r="2413" spans="2:10" x14ac:dyDescent="0.2">
      <c r="B2413" s="447"/>
      <c r="C2413" s="448"/>
      <c r="D2413" s="448"/>
      <c r="E2413" s="448"/>
      <c r="F2413" s="448"/>
      <c r="G2413" s="449"/>
      <c r="H2413" s="448"/>
      <c r="I2413" s="448"/>
      <c r="J2413" s="450"/>
    </row>
    <row r="2414" spans="2:10" x14ac:dyDescent="0.2">
      <c r="B2414" s="447"/>
      <c r="C2414" s="448"/>
      <c r="D2414" s="448"/>
      <c r="E2414" s="448"/>
      <c r="F2414" s="448"/>
      <c r="G2414" s="449"/>
      <c r="H2414" s="448"/>
      <c r="I2414" s="448"/>
      <c r="J2414" s="450"/>
    </row>
    <row r="2415" spans="2:10" x14ac:dyDescent="0.2">
      <c r="B2415" s="447"/>
      <c r="C2415" s="448"/>
      <c r="D2415" s="448"/>
      <c r="E2415" s="448"/>
      <c r="F2415" s="448"/>
      <c r="G2415" s="449"/>
      <c r="H2415" s="448"/>
      <c r="I2415" s="448"/>
      <c r="J2415" s="450"/>
    </row>
    <row r="2416" spans="2:10" x14ac:dyDescent="0.2">
      <c r="B2416" s="447"/>
      <c r="C2416" s="448"/>
      <c r="D2416" s="448"/>
      <c r="E2416" s="448"/>
      <c r="F2416" s="448"/>
      <c r="G2416" s="449"/>
      <c r="H2416" s="448"/>
      <c r="I2416" s="448"/>
      <c r="J2416" s="450"/>
    </row>
    <row r="2417" spans="2:10" x14ac:dyDescent="0.2">
      <c r="B2417" s="447"/>
      <c r="C2417" s="448"/>
      <c r="D2417" s="448"/>
      <c r="E2417" s="448"/>
      <c r="F2417" s="448"/>
      <c r="G2417" s="449"/>
      <c r="H2417" s="448"/>
      <c r="I2417" s="448"/>
      <c r="J2417" s="450"/>
    </row>
    <row r="2418" spans="2:10" x14ac:dyDescent="0.2">
      <c r="B2418" s="447"/>
      <c r="C2418" s="448"/>
      <c r="D2418" s="448"/>
      <c r="E2418" s="448"/>
      <c r="F2418" s="448"/>
      <c r="G2418" s="449"/>
      <c r="H2418" s="448"/>
      <c r="I2418" s="448"/>
      <c r="J2418" s="450"/>
    </row>
    <row r="2419" spans="2:10" x14ac:dyDescent="0.2">
      <c r="B2419" s="447"/>
      <c r="C2419" s="448"/>
      <c r="D2419" s="448"/>
      <c r="E2419" s="448"/>
      <c r="F2419" s="448"/>
      <c r="G2419" s="449"/>
      <c r="H2419" s="448"/>
      <c r="I2419" s="448"/>
      <c r="J2419" s="450"/>
    </row>
    <row r="2420" spans="2:10" x14ac:dyDescent="0.2">
      <c r="B2420" s="447"/>
      <c r="C2420" s="448"/>
      <c r="D2420" s="448"/>
      <c r="E2420" s="448"/>
      <c r="F2420" s="448"/>
      <c r="G2420" s="449"/>
      <c r="H2420" s="448"/>
      <c r="I2420" s="448"/>
      <c r="J2420" s="450"/>
    </row>
    <row r="2421" spans="2:10" x14ac:dyDescent="0.2">
      <c r="B2421" s="447"/>
      <c r="C2421" s="448"/>
      <c r="D2421" s="448"/>
      <c r="E2421" s="448"/>
      <c r="F2421" s="448"/>
      <c r="G2421" s="449"/>
      <c r="H2421" s="448"/>
      <c r="I2421" s="448"/>
      <c r="J2421" s="450"/>
    </row>
    <row r="2422" spans="2:10" x14ac:dyDescent="0.2">
      <c r="B2422" s="447"/>
      <c r="C2422" s="448"/>
      <c r="D2422" s="448"/>
      <c r="E2422" s="448"/>
      <c r="F2422" s="448"/>
      <c r="G2422" s="449"/>
      <c r="H2422" s="448"/>
      <c r="I2422" s="448"/>
      <c r="J2422" s="450"/>
    </row>
    <row r="2423" spans="2:10" x14ac:dyDescent="0.2">
      <c r="B2423" s="447"/>
      <c r="C2423" s="448"/>
      <c r="D2423" s="448"/>
      <c r="E2423" s="448"/>
      <c r="F2423" s="448"/>
      <c r="G2423" s="449"/>
      <c r="H2423" s="448"/>
      <c r="I2423" s="448"/>
      <c r="J2423" s="450"/>
    </row>
    <row r="2424" spans="2:10" x14ac:dyDescent="0.2">
      <c r="B2424" s="447"/>
      <c r="C2424" s="448"/>
      <c r="D2424" s="448"/>
      <c r="E2424" s="448"/>
      <c r="F2424" s="448"/>
      <c r="G2424" s="449"/>
      <c r="H2424" s="448"/>
      <c r="I2424" s="448"/>
      <c r="J2424" s="450"/>
    </row>
    <row r="2425" spans="2:10" x14ac:dyDescent="0.2">
      <c r="B2425" s="447"/>
      <c r="C2425" s="448"/>
      <c r="D2425" s="448"/>
      <c r="E2425" s="448"/>
      <c r="F2425" s="448"/>
      <c r="G2425" s="449"/>
      <c r="H2425" s="448"/>
      <c r="I2425" s="448"/>
      <c r="J2425" s="450"/>
    </row>
    <row r="2426" spans="2:10" x14ac:dyDescent="0.2">
      <c r="B2426" s="447"/>
      <c r="C2426" s="448"/>
      <c r="D2426" s="448"/>
      <c r="E2426" s="448"/>
      <c r="F2426" s="448"/>
      <c r="G2426" s="449"/>
      <c r="H2426" s="448"/>
      <c r="I2426" s="448"/>
      <c r="J2426" s="450"/>
    </row>
    <row r="2427" spans="2:10" x14ac:dyDescent="0.2">
      <c r="B2427" s="447"/>
      <c r="C2427" s="448"/>
      <c r="D2427" s="448"/>
      <c r="E2427" s="448"/>
      <c r="F2427" s="448"/>
      <c r="G2427" s="449"/>
      <c r="H2427" s="448"/>
      <c r="I2427" s="448"/>
      <c r="J2427" s="450"/>
    </row>
    <row r="2428" spans="2:10" x14ac:dyDescent="0.2">
      <c r="B2428" s="447"/>
      <c r="C2428" s="448"/>
      <c r="D2428" s="448"/>
      <c r="E2428" s="448"/>
      <c r="F2428" s="448"/>
      <c r="G2428" s="449"/>
      <c r="H2428" s="448"/>
      <c r="I2428" s="448"/>
      <c r="J2428" s="450"/>
    </row>
    <row r="2429" spans="2:10" x14ac:dyDescent="0.2">
      <c r="B2429" s="447"/>
      <c r="C2429" s="448"/>
      <c r="D2429" s="448"/>
      <c r="E2429" s="448"/>
      <c r="F2429" s="448"/>
      <c r="G2429" s="449"/>
      <c r="H2429" s="448"/>
      <c r="I2429" s="448"/>
      <c r="J2429" s="450"/>
    </row>
    <row r="2430" spans="2:10" x14ac:dyDescent="0.2">
      <c r="B2430" s="447"/>
      <c r="C2430" s="448" t="s">
        <v>339</v>
      </c>
      <c r="D2430" s="448"/>
      <c r="E2430" s="448"/>
      <c r="F2430" s="455" t="s">
        <v>340</v>
      </c>
      <c r="G2430" s="449"/>
      <c r="H2430" s="448"/>
      <c r="I2430" s="448"/>
      <c r="J2430" s="450"/>
    </row>
    <row r="2431" spans="2:10" x14ac:dyDescent="0.2">
      <c r="B2431" s="447"/>
      <c r="C2431" s="448"/>
      <c r="D2431" s="448" t="s">
        <v>341</v>
      </c>
      <c r="E2431" s="448"/>
      <c r="F2431" s="456">
        <v>1000000</v>
      </c>
      <c r="G2431" s="449"/>
      <c r="H2431" s="448"/>
      <c r="I2431" s="448"/>
      <c r="J2431" s="450"/>
    </row>
    <row r="2432" spans="2:10" x14ac:dyDescent="0.2">
      <c r="B2432" s="447"/>
      <c r="C2432" s="448"/>
      <c r="D2432" s="448" t="s">
        <v>342</v>
      </c>
      <c r="E2432" s="448"/>
      <c r="F2432" s="462">
        <v>0.20432203703703702</v>
      </c>
      <c r="G2432" s="449"/>
      <c r="H2432" s="448"/>
      <c r="I2432" s="448"/>
      <c r="J2432" s="450"/>
    </row>
    <row r="2433" spans="2:10" x14ac:dyDescent="0.2">
      <c r="B2433" s="447"/>
      <c r="C2433" s="448"/>
      <c r="D2433" s="448" t="s">
        <v>343</v>
      </c>
      <c r="E2433" s="448"/>
      <c r="F2433" s="462">
        <v>0.22934295885873895</v>
      </c>
      <c r="G2433" s="449"/>
      <c r="H2433" s="448"/>
      <c r="I2433" s="448"/>
      <c r="J2433" s="450"/>
    </row>
    <row r="2434" spans="2:10" x14ac:dyDescent="0.2">
      <c r="B2434" s="447"/>
      <c r="C2434" s="448"/>
      <c r="D2434" s="448" t="s">
        <v>344</v>
      </c>
      <c r="E2434" s="448"/>
      <c r="F2434" s="462">
        <v>0.22702726154178288</v>
      </c>
      <c r="G2434" s="449"/>
      <c r="H2434" s="448"/>
      <c r="I2434" s="448"/>
      <c r="J2434" s="450"/>
    </row>
    <row r="2435" spans="2:10" x14ac:dyDescent="0.2">
      <c r="B2435" s="447"/>
      <c r="C2435" s="448"/>
      <c r="D2435" s="448" t="s">
        <v>345</v>
      </c>
      <c r="E2435" s="448"/>
      <c r="F2435" s="463" t="s">
        <v>393</v>
      </c>
      <c r="G2435" s="449"/>
      <c r="H2435" s="448"/>
      <c r="I2435" s="448"/>
      <c r="J2435" s="450"/>
    </row>
    <row r="2436" spans="2:10" x14ac:dyDescent="0.2">
      <c r="B2436" s="447"/>
      <c r="C2436" s="448"/>
      <c r="D2436" s="448" t="s">
        <v>346</v>
      </c>
      <c r="E2436" s="448"/>
      <c r="F2436" s="462">
        <v>3.9011673878971219E-2</v>
      </c>
      <c r="G2436" s="449"/>
      <c r="H2436" s="448"/>
      <c r="I2436" s="448"/>
      <c r="J2436" s="450"/>
    </row>
    <row r="2437" spans="2:10" x14ac:dyDescent="0.2">
      <c r="B2437" s="447"/>
      <c r="C2437" s="448"/>
      <c r="D2437" s="448" t="s">
        <v>347</v>
      </c>
      <c r="E2437" s="448"/>
      <c r="F2437" s="462">
        <v>1.5219106988392055E-3</v>
      </c>
      <c r="G2437" s="449"/>
      <c r="H2437" s="448"/>
      <c r="I2437" s="448"/>
      <c r="J2437" s="450"/>
    </row>
    <row r="2438" spans="2:10" x14ac:dyDescent="0.2">
      <c r="B2438" s="447"/>
      <c r="C2438" s="448"/>
      <c r="D2438" s="448" t="s">
        <v>348</v>
      </c>
      <c r="E2438" s="448"/>
      <c r="F2438" s="459">
        <v>0.37114739963452581</v>
      </c>
      <c r="G2438" s="449"/>
      <c r="H2438" s="448"/>
      <c r="I2438" s="448"/>
      <c r="J2438" s="450"/>
    </row>
    <row r="2439" spans="2:10" x14ac:dyDescent="0.2">
      <c r="B2439" s="447"/>
      <c r="C2439" s="448"/>
      <c r="D2439" s="448" t="s">
        <v>349</v>
      </c>
      <c r="E2439" s="448"/>
      <c r="F2439" s="460">
        <v>2.7638795669236829</v>
      </c>
      <c r="G2439" s="449"/>
      <c r="H2439" s="448"/>
      <c r="I2439" s="448"/>
      <c r="J2439" s="450"/>
    </row>
    <row r="2440" spans="2:10" x14ac:dyDescent="0.2">
      <c r="B2440" s="447"/>
      <c r="C2440" s="448"/>
      <c r="D2440" s="448" t="s">
        <v>350</v>
      </c>
      <c r="E2440" s="448"/>
      <c r="F2440" s="459">
        <v>0.17010190359931648</v>
      </c>
      <c r="G2440" s="449"/>
      <c r="H2440" s="448"/>
      <c r="I2440" s="448"/>
      <c r="J2440" s="450"/>
    </row>
    <row r="2441" spans="2:10" x14ac:dyDescent="0.2">
      <c r="B2441" s="447"/>
      <c r="C2441" s="448"/>
      <c r="D2441" s="448" t="s">
        <v>351</v>
      </c>
      <c r="E2441" s="448"/>
      <c r="F2441" s="462">
        <v>0.10482645130585723</v>
      </c>
      <c r="G2441" s="449"/>
      <c r="H2441" s="448"/>
      <c r="I2441" s="448"/>
      <c r="J2441" s="450"/>
    </row>
    <row r="2442" spans="2:10" x14ac:dyDescent="0.2">
      <c r="B2442" s="447"/>
      <c r="C2442" s="448"/>
      <c r="D2442" s="448" t="s">
        <v>352</v>
      </c>
      <c r="E2442" s="448"/>
      <c r="F2442" s="462">
        <v>0.43940537227122006</v>
      </c>
      <c r="G2442" s="449"/>
      <c r="H2442" s="448"/>
      <c r="I2442" s="448"/>
      <c r="J2442" s="450"/>
    </row>
    <row r="2443" spans="2:10" x14ac:dyDescent="0.2">
      <c r="B2443" s="447"/>
      <c r="C2443" s="448"/>
      <c r="D2443" s="448" t="s">
        <v>353</v>
      </c>
      <c r="E2443" s="448"/>
      <c r="F2443" s="462">
        <v>0.33457892096536285</v>
      </c>
      <c r="G2443" s="449"/>
      <c r="H2443" s="448"/>
      <c r="I2443" s="448"/>
      <c r="J2443" s="450"/>
    </row>
    <row r="2444" spans="2:10" x14ac:dyDescent="0.2">
      <c r="B2444" s="447"/>
      <c r="C2444" s="448"/>
      <c r="D2444" s="448" t="s">
        <v>354</v>
      </c>
      <c r="E2444" s="448"/>
      <c r="F2444" s="462">
        <v>3.9011673878971223E-5</v>
      </c>
      <c r="G2444" s="449"/>
      <c r="H2444" s="448"/>
      <c r="I2444" s="448"/>
      <c r="J2444" s="450"/>
    </row>
    <row r="2445" spans="2:10" x14ac:dyDescent="0.2">
      <c r="B2445" s="447"/>
      <c r="C2445" s="448"/>
      <c r="D2445" s="448"/>
      <c r="E2445" s="448"/>
      <c r="F2445" s="448"/>
      <c r="G2445" s="449"/>
      <c r="H2445" s="448"/>
      <c r="I2445" s="448"/>
      <c r="J2445" s="450"/>
    </row>
    <row r="2446" spans="2:10" x14ac:dyDescent="0.2">
      <c r="B2446" s="451" t="s">
        <v>560</v>
      </c>
      <c r="C2446" s="452"/>
      <c r="D2446" s="452"/>
      <c r="E2446" s="452"/>
      <c r="F2446" s="452"/>
      <c r="G2446" s="453"/>
      <c r="H2446" s="452"/>
      <c r="I2446" s="452"/>
      <c r="J2446" s="454"/>
    </row>
    <row r="2447" spans="2:10" x14ac:dyDescent="0.2">
      <c r="B2447" s="447"/>
      <c r="C2447" s="448"/>
      <c r="D2447" s="448"/>
      <c r="E2447" s="448"/>
      <c r="F2447" s="448"/>
      <c r="G2447" s="449"/>
      <c r="H2447" s="448"/>
      <c r="I2447" s="448"/>
      <c r="J2447" s="450"/>
    </row>
    <row r="2448" spans="2:10" x14ac:dyDescent="0.2">
      <c r="B2448" s="447"/>
      <c r="C2448" s="448" t="s">
        <v>356</v>
      </c>
      <c r="D2448" s="448"/>
      <c r="E2448" s="448"/>
      <c r="F2448" s="455" t="s">
        <v>340</v>
      </c>
      <c r="G2448" s="449"/>
      <c r="H2448" s="448"/>
      <c r="I2448" s="448"/>
      <c r="J2448" s="450"/>
    </row>
    <row r="2449" spans="2:10" x14ac:dyDescent="0.2">
      <c r="B2449" s="447"/>
      <c r="C2449" s="448"/>
      <c r="D2449" s="448" t="s">
        <v>357</v>
      </c>
      <c r="E2449" s="448"/>
      <c r="F2449" s="462">
        <v>0.10482645130585699</v>
      </c>
      <c r="G2449" s="449"/>
      <c r="H2449" s="448"/>
      <c r="I2449" s="448"/>
      <c r="J2449" s="450"/>
    </row>
    <row r="2450" spans="2:10" x14ac:dyDescent="0.2">
      <c r="B2450" s="447"/>
      <c r="C2450" s="448"/>
      <c r="D2450" s="448" t="s">
        <v>358</v>
      </c>
      <c r="E2450" s="448"/>
      <c r="F2450" s="462">
        <v>0.180336437158991</v>
      </c>
      <c r="G2450" s="449"/>
      <c r="H2450" s="448"/>
      <c r="I2450" s="448"/>
      <c r="J2450" s="450"/>
    </row>
    <row r="2451" spans="2:10" x14ac:dyDescent="0.2">
      <c r="B2451" s="447"/>
      <c r="C2451" s="448"/>
      <c r="D2451" s="448" t="s">
        <v>359</v>
      </c>
      <c r="E2451" s="448"/>
      <c r="F2451" s="462">
        <v>0.19306371830162999</v>
      </c>
      <c r="G2451" s="449"/>
      <c r="H2451" s="448"/>
      <c r="I2451" s="448"/>
      <c r="J2451" s="450"/>
    </row>
    <row r="2452" spans="2:10" x14ac:dyDescent="0.2">
      <c r="B2452" s="447"/>
      <c r="C2452" s="448"/>
      <c r="D2452" s="448" t="s">
        <v>360</v>
      </c>
      <c r="E2452" s="448"/>
      <c r="F2452" s="462">
        <v>0.20487367120205799</v>
      </c>
      <c r="G2452" s="449"/>
      <c r="H2452" s="448"/>
      <c r="I2452" s="448"/>
      <c r="J2452" s="450"/>
    </row>
    <row r="2453" spans="2:10" x14ac:dyDescent="0.2">
      <c r="B2453" s="447"/>
      <c r="C2453" s="448"/>
      <c r="D2453" s="448" t="s">
        <v>361</v>
      </c>
      <c r="E2453" s="448"/>
      <c r="F2453" s="462">
        <v>0.216222242402273</v>
      </c>
      <c r="G2453" s="449"/>
      <c r="H2453" s="448"/>
      <c r="I2453" s="448"/>
      <c r="J2453" s="450"/>
    </row>
    <row r="2454" spans="2:10" x14ac:dyDescent="0.2">
      <c r="B2454" s="447"/>
      <c r="C2454" s="448"/>
      <c r="D2454" s="448" t="s">
        <v>362</v>
      </c>
      <c r="E2454" s="448"/>
      <c r="F2454" s="462">
        <v>0.22702725411538799</v>
      </c>
      <c r="G2454" s="449"/>
      <c r="H2454" s="448"/>
      <c r="I2454" s="448"/>
      <c r="J2454" s="450"/>
    </row>
    <row r="2455" spans="2:10" x14ac:dyDescent="0.2">
      <c r="B2455" s="447"/>
      <c r="C2455" s="448"/>
      <c r="D2455" s="448" t="s">
        <v>363</v>
      </c>
      <c r="E2455" s="448"/>
      <c r="F2455" s="462">
        <v>0.23787655443101799</v>
      </c>
      <c r="G2455" s="449"/>
      <c r="H2455" s="448"/>
      <c r="I2455" s="448"/>
      <c r="J2455" s="450"/>
    </row>
    <row r="2456" spans="2:10" x14ac:dyDescent="0.2">
      <c r="B2456" s="447"/>
      <c r="C2456" s="448"/>
      <c r="D2456" s="448" t="s">
        <v>364</v>
      </c>
      <c r="E2456" s="448"/>
      <c r="F2456" s="462">
        <v>0.24941776503225599</v>
      </c>
      <c r="G2456" s="449"/>
      <c r="H2456" s="448"/>
      <c r="I2456" s="448"/>
      <c r="J2456" s="450"/>
    </row>
    <row r="2457" spans="2:10" x14ac:dyDescent="0.2">
      <c r="B2457" s="447"/>
      <c r="C2457" s="448"/>
      <c r="D2457" s="448" t="s">
        <v>365</v>
      </c>
      <c r="E2457" s="448"/>
      <c r="F2457" s="462">
        <v>0.26296680051926602</v>
      </c>
      <c r="G2457" s="449"/>
      <c r="H2457" s="448"/>
      <c r="I2457" s="448"/>
      <c r="J2457" s="450"/>
    </row>
    <row r="2458" spans="2:10" x14ac:dyDescent="0.2">
      <c r="B2458" s="447"/>
      <c r="C2458" s="448"/>
      <c r="D2458" s="448" t="s">
        <v>366</v>
      </c>
      <c r="E2458" s="448"/>
      <c r="F2458" s="462">
        <v>0.28189333820995899</v>
      </c>
      <c r="G2458" s="449"/>
      <c r="H2458" s="448"/>
      <c r="I2458" s="448"/>
      <c r="J2458" s="450"/>
    </row>
    <row r="2459" spans="2:10" x14ac:dyDescent="0.2">
      <c r="B2459" s="447"/>
      <c r="C2459" s="448"/>
      <c r="D2459" s="448" t="s">
        <v>367</v>
      </c>
      <c r="E2459" s="448"/>
      <c r="F2459" s="462">
        <v>0.43940537227122001</v>
      </c>
      <c r="G2459" s="449"/>
      <c r="H2459" s="448"/>
      <c r="I2459" s="448"/>
      <c r="J2459" s="450"/>
    </row>
    <row r="2460" spans="2:10" x14ac:dyDescent="0.2">
      <c r="B2460" s="447"/>
      <c r="C2460" s="448"/>
      <c r="D2460" s="448"/>
      <c r="E2460" s="448"/>
      <c r="F2460" s="448"/>
      <c r="G2460" s="449"/>
      <c r="H2460" s="448"/>
      <c r="I2460" s="448"/>
      <c r="J2460" s="450"/>
    </row>
    <row r="2461" spans="2:10" x14ac:dyDescent="0.2">
      <c r="B2461" s="451" t="s">
        <v>561</v>
      </c>
      <c r="C2461" s="452"/>
      <c r="D2461" s="452"/>
      <c r="E2461" s="452"/>
      <c r="F2461" s="452"/>
      <c r="G2461" s="453"/>
      <c r="H2461" s="452"/>
      <c r="I2461" s="452"/>
      <c r="J2461" s="454"/>
    </row>
    <row r="2462" spans="2:10" x14ac:dyDescent="0.2">
      <c r="B2462" s="447"/>
      <c r="C2462" s="448"/>
      <c r="D2462" s="448"/>
      <c r="E2462" s="448"/>
      <c r="F2462" s="448"/>
      <c r="G2462" s="449"/>
      <c r="H2462" s="448"/>
      <c r="I2462" s="448"/>
      <c r="J2462" s="450"/>
    </row>
    <row r="2463" spans="2:10" x14ac:dyDescent="0.2">
      <c r="B2463" s="447"/>
      <c r="C2463" s="448" t="s">
        <v>335</v>
      </c>
      <c r="D2463" s="448"/>
      <c r="E2463" s="448"/>
      <c r="F2463" s="448"/>
      <c r="G2463" s="449"/>
      <c r="H2463" s="448"/>
      <c r="I2463" s="448"/>
      <c r="J2463" s="450"/>
    </row>
    <row r="2464" spans="2:10" x14ac:dyDescent="0.2">
      <c r="B2464" s="447"/>
      <c r="C2464" s="448"/>
      <c r="D2464" s="448" t="s">
        <v>779</v>
      </c>
      <c r="E2464" s="448"/>
      <c r="F2464" s="448"/>
      <c r="G2464" s="449"/>
      <c r="H2464" s="448"/>
      <c r="I2464" s="448"/>
      <c r="J2464" s="450"/>
    </row>
    <row r="2465" spans="2:10" x14ac:dyDescent="0.2">
      <c r="B2465" s="447"/>
      <c r="C2465" s="448"/>
      <c r="D2465" s="448" t="s">
        <v>564</v>
      </c>
      <c r="E2465" s="448"/>
      <c r="F2465" s="448"/>
      <c r="G2465" s="449"/>
      <c r="H2465" s="448"/>
      <c r="I2465" s="448"/>
      <c r="J2465" s="450"/>
    </row>
    <row r="2466" spans="2:10" x14ac:dyDescent="0.2">
      <c r="B2466" s="447"/>
      <c r="C2466" s="448"/>
      <c r="D2466" s="448" t="s">
        <v>470</v>
      </c>
      <c r="E2466" s="448"/>
      <c r="F2466" s="448"/>
      <c r="G2466" s="449"/>
      <c r="H2466" s="448"/>
      <c r="I2466" s="448"/>
      <c r="J2466" s="450"/>
    </row>
    <row r="2467" spans="2:10" x14ac:dyDescent="0.2">
      <c r="B2467" s="447"/>
      <c r="C2467" s="448"/>
      <c r="D2467" s="448"/>
      <c r="E2467" s="448"/>
      <c r="F2467" s="448"/>
      <c r="G2467" s="449"/>
      <c r="H2467" s="448"/>
      <c r="I2467" s="448"/>
      <c r="J2467" s="450"/>
    </row>
    <row r="2468" spans="2:10" x14ac:dyDescent="0.2">
      <c r="B2468" s="447"/>
      <c r="C2468" s="448"/>
      <c r="D2468" s="448"/>
      <c r="E2468" s="448"/>
      <c r="F2468" s="448"/>
      <c r="G2468" s="449"/>
      <c r="H2468" s="448"/>
      <c r="I2468" s="448"/>
      <c r="J2468" s="450"/>
    </row>
    <row r="2469" spans="2:10" x14ac:dyDescent="0.2">
      <c r="B2469" s="447"/>
      <c r="C2469" s="448"/>
      <c r="D2469" s="448"/>
      <c r="E2469" s="448"/>
      <c r="F2469" s="448"/>
      <c r="G2469" s="449"/>
      <c r="H2469" s="448"/>
      <c r="I2469" s="448"/>
      <c r="J2469" s="450"/>
    </row>
    <row r="2470" spans="2:10" x14ac:dyDescent="0.2">
      <c r="B2470" s="447"/>
      <c r="C2470" s="448"/>
      <c r="D2470" s="448"/>
      <c r="E2470" s="448"/>
      <c r="F2470" s="448"/>
      <c r="G2470" s="449"/>
      <c r="H2470" s="448"/>
      <c r="I2470" s="448"/>
      <c r="J2470" s="450"/>
    </row>
    <row r="2471" spans="2:10" x14ac:dyDescent="0.2">
      <c r="B2471" s="447"/>
      <c r="C2471" s="448"/>
      <c r="D2471" s="448"/>
      <c r="E2471" s="448"/>
      <c r="F2471" s="448"/>
      <c r="G2471" s="449"/>
      <c r="H2471" s="448"/>
      <c r="I2471" s="448"/>
      <c r="J2471" s="450"/>
    </row>
    <row r="2472" spans="2:10" x14ac:dyDescent="0.2">
      <c r="B2472" s="447"/>
      <c r="C2472" s="448"/>
      <c r="D2472" s="448"/>
      <c r="E2472" s="448"/>
      <c r="F2472" s="448"/>
      <c r="G2472" s="449"/>
      <c r="H2472" s="448"/>
      <c r="I2472" s="448"/>
      <c r="J2472" s="450"/>
    </row>
    <row r="2473" spans="2:10" x14ac:dyDescent="0.2">
      <c r="B2473" s="447"/>
      <c r="C2473" s="448"/>
      <c r="D2473" s="448"/>
      <c r="E2473" s="448"/>
      <c r="F2473" s="448"/>
      <c r="G2473" s="449"/>
      <c r="H2473" s="448"/>
      <c r="I2473" s="448"/>
      <c r="J2473" s="450"/>
    </row>
    <row r="2474" spans="2:10" x14ac:dyDescent="0.2">
      <c r="B2474" s="447"/>
      <c r="C2474" s="448"/>
      <c r="D2474" s="448"/>
      <c r="E2474" s="448"/>
      <c r="F2474" s="448"/>
      <c r="G2474" s="449"/>
      <c r="H2474" s="448"/>
      <c r="I2474" s="448"/>
      <c r="J2474" s="450"/>
    </row>
    <row r="2475" spans="2:10" x14ac:dyDescent="0.2">
      <c r="B2475" s="447"/>
      <c r="C2475" s="448"/>
      <c r="D2475" s="448"/>
      <c r="E2475" s="448"/>
      <c r="F2475" s="448"/>
      <c r="G2475" s="449"/>
      <c r="H2475" s="448"/>
      <c r="I2475" s="448"/>
      <c r="J2475" s="450"/>
    </row>
    <row r="2476" spans="2:10" x14ac:dyDescent="0.2">
      <c r="B2476" s="447"/>
      <c r="C2476" s="448"/>
      <c r="D2476" s="448"/>
      <c r="E2476" s="448"/>
      <c r="F2476" s="448"/>
      <c r="G2476" s="449"/>
      <c r="H2476" s="448"/>
      <c r="I2476" s="448"/>
      <c r="J2476" s="450"/>
    </row>
    <row r="2477" spans="2:10" x14ac:dyDescent="0.2">
      <c r="B2477" s="447"/>
      <c r="C2477" s="448"/>
      <c r="D2477" s="448"/>
      <c r="E2477" s="448"/>
      <c r="F2477" s="448"/>
      <c r="G2477" s="449"/>
      <c r="H2477" s="448"/>
      <c r="I2477" s="448"/>
      <c r="J2477" s="450"/>
    </row>
    <row r="2478" spans="2:10" x14ac:dyDescent="0.2">
      <c r="B2478" s="447"/>
      <c r="C2478" s="448"/>
      <c r="D2478" s="448"/>
      <c r="E2478" s="448"/>
      <c r="F2478" s="448"/>
      <c r="G2478" s="449"/>
      <c r="H2478" s="448"/>
      <c r="I2478" s="448"/>
      <c r="J2478" s="450"/>
    </row>
    <row r="2479" spans="2:10" x14ac:dyDescent="0.2">
      <c r="B2479" s="447"/>
      <c r="C2479" s="448"/>
      <c r="D2479" s="448"/>
      <c r="E2479" s="448"/>
      <c r="F2479" s="448"/>
      <c r="G2479" s="449"/>
      <c r="H2479" s="448"/>
      <c r="I2479" s="448"/>
      <c r="J2479" s="450"/>
    </row>
    <row r="2480" spans="2:10" x14ac:dyDescent="0.2">
      <c r="B2480" s="447"/>
      <c r="C2480" s="448"/>
      <c r="D2480" s="448"/>
      <c r="E2480" s="448"/>
      <c r="F2480" s="448"/>
      <c r="G2480" s="449"/>
      <c r="H2480" s="448"/>
      <c r="I2480" s="448"/>
      <c r="J2480" s="450"/>
    </row>
    <row r="2481" spans="2:10" x14ac:dyDescent="0.2">
      <c r="B2481" s="447"/>
      <c r="C2481" s="448"/>
      <c r="D2481" s="448"/>
      <c r="E2481" s="448"/>
      <c r="F2481" s="448"/>
      <c r="G2481" s="449"/>
      <c r="H2481" s="448"/>
      <c r="I2481" s="448"/>
      <c r="J2481" s="450"/>
    </row>
    <row r="2482" spans="2:10" x14ac:dyDescent="0.2">
      <c r="B2482" s="447"/>
      <c r="C2482" s="448"/>
      <c r="D2482" s="448"/>
      <c r="E2482" s="448"/>
      <c r="F2482" s="448"/>
      <c r="G2482" s="449"/>
      <c r="H2482" s="448"/>
      <c r="I2482" s="448"/>
      <c r="J2482" s="450"/>
    </row>
    <row r="2483" spans="2:10" x14ac:dyDescent="0.2">
      <c r="B2483" s="447"/>
      <c r="C2483" s="448"/>
      <c r="D2483" s="448"/>
      <c r="E2483" s="448"/>
      <c r="F2483" s="448"/>
      <c r="G2483" s="449"/>
      <c r="H2483" s="448"/>
      <c r="I2483" s="448"/>
      <c r="J2483" s="450"/>
    </row>
    <row r="2484" spans="2:10" x14ac:dyDescent="0.2">
      <c r="B2484" s="447"/>
      <c r="C2484" s="448"/>
      <c r="D2484" s="448"/>
      <c r="E2484" s="448"/>
      <c r="F2484" s="448"/>
      <c r="G2484" s="449"/>
      <c r="H2484" s="448"/>
      <c r="I2484" s="448"/>
      <c r="J2484" s="450"/>
    </row>
    <row r="2485" spans="2:10" x14ac:dyDescent="0.2">
      <c r="B2485" s="447"/>
      <c r="C2485" s="448"/>
      <c r="D2485" s="448"/>
      <c r="E2485" s="448"/>
      <c r="F2485" s="448"/>
      <c r="G2485" s="449"/>
      <c r="H2485" s="448"/>
      <c r="I2485" s="448"/>
      <c r="J2485" s="450"/>
    </row>
    <row r="2486" spans="2:10" x14ac:dyDescent="0.2">
      <c r="B2486" s="447"/>
      <c r="C2486" s="448" t="s">
        <v>339</v>
      </c>
      <c r="D2486" s="448"/>
      <c r="E2486" s="448"/>
      <c r="F2486" s="455" t="s">
        <v>340</v>
      </c>
      <c r="G2486" s="449"/>
      <c r="H2486" s="448"/>
      <c r="I2486" s="448"/>
      <c r="J2486" s="450"/>
    </row>
    <row r="2487" spans="2:10" x14ac:dyDescent="0.2">
      <c r="B2487" s="447"/>
      <c r="C2487" s="448"/>
      <c r="D2487" s="448" t="s">
        <v>341</v>
      </c>
      <c r="E2487" s="448"/>
      <c r="F2487" s="456">
        <v>1000000</v>
      </c>
      <c r="G2487" s="449"/>
      <c r="H2487" s="448"/>
      <c r="I2487" s="448"/>
      <c r="J2487" s="450"/>
    </row>
    <row r="2488" spans="2:10" x14ac:dyDescent="0.2">
      <c r="B2488" s="447"/>
      <c r="C2488" s="448"/>
      <c r="D2488" s="448" t="s">
        <v>342</v>
      </c>
      <c r="E2488" s="448"/>
      <c r="F2488" s="462">
        <v>27.78</v>
      </c>
      <c r="G2488" s="449"/>
      <c r="H2488" s="448"/>
      <c r="I2488" s="448"/>
      <c r="J2488" s="450"/>
    </row>
    <row r="2489" spans="2:10" x14ac:dyDescent="0.2">
      <c r="B2489" s="447"/>
      <c r="C2489" s="448"/>
      <c r="D2489" s="448" t="s">
        <v>343</v>
      </c>
      <c r="E2489" s="448"/>
      <c r="F2489" s="462">
        <v>29.6138663100004</v>
      </c>
      <c r="G2489" s="449"/>
      <c r="H2489" s="448"/>
      <c r="I2489" s="448"/>
      <c r="J2489" s="450"/>
    </row>
    <row r="2490" spans="2:10" x14ac:dyDescent="0.2">
      <c r="B2490" s="447"/>
      <c r="C2490" s="448"/>
      <c r="D2490" s="448" t="s">
        <v>344</v>
      </c>
      <c r="E2490" s="448"/>
      <c r="F2490" s="462">
        <v>29.48</v>
      </c>
      <c r="G2490" s="449"/>
      <c r="H2490" s="448"/>
      <c r="I2490" s="448"/>
      <c r="J2490" s="450"/>
    </row>
    <row r="2491" spans="2:10" x14ac:dyDescent="0.2">
      <c r="B2491" s="447"/>
      <c r="C2491" s="448"/>
      <c r="D2491" s="448" t="s">
        <v>345</v>
      </c>
      <c r="E2491" s="448"/>
      <c r="F2491" s="462">
        <v>28.72</v>
      </c>
      <c r="G2491" s="449"/>
      <c r="H2491" s="448"/>
      <c r="I2491" s="448"/>
      <c r="J2491" s="450"/>
    </row>
    <row r="2492" spans="2:10" x14ac:dyDescent="0.2">
      <c r="B2492" s="447"/>
      <c r="C2492" s="448"/>
      <c r="D2492" s="448" t="s">
        <v>346</v>
      </c>
      <c r="E2492" s="448"/>
      <c r="F2492" s="462">
        <v>3.7632506803819958</v>
      </c>
      <c r="G2492" s="449"/>
      <c r="H2492" s="448"/>
      <c r="I2492" s="448"/>
      <c r="J2492" s="450"/>
    </row>
    <row r="2493" spans="2:10" x14ac:dyDescent="0.2">
      <c r="B2493" s="447"/>
      <c r="C2493" s="448"/>
      <c r="D2493" s="448" t="s">
        <v>347</v>
      </c>
      <c r="E2493" s="448"/>
      <c r="F2493" s="462">
        <v>14.162055683395554</v>
      </c>
      <c r="G2493" s="449"/>
      <c r="H2493" s="448"/>
      <c r="I2493" s="448"/>
      <c r="J2493" s="450"/>
    </row>
    <row r="2494" spans="2:10" x14ac:dyDescent="0.2">
      <c r="B2494" s="447"/>
      <c r="C2494" s="448"/>
      <c r="D2494" s="448" t="s">
        <v>348</v>
      </c>
      <c r="E2494" s="448"/>
      <c r="F2494" s="459">
        <v>0.25126270918181781</v>
      </c>
      <c r="G2494" s="449"/>
      <c r="H2494" s="448"/>
      <c r="I2494" s="448"/>
      <c r="J2494" s="450"/>
    </row>
    <row r="2495" spans="2:10" x14ac:dyDescent="0.2">
      <c r="B2495" s="447"/>
      <c r="C2495" s="448"/>
      <c r="D2495" s="448" t="s">
        <v>349</v>
      </c>
      <c r="E2495" s="448"/>
      <c r="F2495" s="460">
        <v>2.775533415908106</v>
      </c>
      <c r="G2495" s="449"/>
      <c r="H2495" s="448"/>
      <c r="I2495" s="448"/>
      <c r="J2495" s="450"/>
    </row>
    <row r="2496" spans="2:10" x14ac:dyDescent="0.2">
      <c r="B2496" s="447"/>
      <c r="C2496" s="448"/>
      <c r="D2496" s="448" t="s">
        <v>350</v>
      </c>
      <c r="E2496" s="448"/>
      <c r="F2496" s="459">
        <v>0.12707731712529449</v>
      </c>
      <c r="G2496" s="449"/>
      <c r="H2496" s="448"/>
      <c r="I2496" s="448"/>
      <c r="J2496" s="450"/>
    </row>
    <row r="2497" spans="2:10" x14ac:dyDescent="0.2">
      <c r="B2497" s="447"/>
      <c r="C2497" s="448"/>
      <c r="D2497" s="448" t="s">
        <v>351</v>
      </c>
      <c r="E2497" s="448"/>
      <c r="F2497" s="462">
        <v>17.02</v>
      </c>
      <c r="G2497" s="449"/>
      <c r="H2497" s="448"/>
      <c r="I2497" s="448"/>
      <c r="J2497" s="450"/>
    </row>
    <row r="2498" spans="2:10" x14ac:dyDescent="0.2">
      <c r="B2498" s="447"/>
      <c r="C2498" s="448"/>
      <c r="D2498" s="448" t="s">
        <v>352</v>
      </c>
      <c r="E2498" s="448"/>
      <c r="F2498" s="462">
        <v>47.58</v>
      </c>
      <c r="G2498" s="449"/>
      <c r="H2498" s="448"/>
      <c r="I2498" s="448"/>
      <c r="J2498" s="450"/>
    </row>
    <row r="2499" spans="2:10" x14ac:dyDescent="0.2">
      <c r="B2499" s="447"/>
      <c r="C2499" s="448"/>
      <c r="D2499" s="448" t="s">
        <v>353</v>
      </c>
      <c r="E2499" s="448"/>
      <c r="F2499" s="462">
        <v>30.56</v>
      </c>
      <c r="G2499" s="449"/>
      <c r="H2499" s="448"/>
      <c r="I2499" s="448"/>
      <c r="J2499" s="450"/>
    </row>
    <row r="2500" spans="2:10" x14ac:dyDescent="0.2">
      <c r="B2500" s="447"/>
      <c r="C2500" s="448"/>
      <c r="D2500" s="448" t="s">
        <v>354</v>
      </c>
      <c r="E2500" s="448"/>
      <c r="F2500" s="462">
        <v>3.7632506803819961E-3</v>
      </c>
      <c r="G2500" s="449"/>
      <c r="H2500" s="448"/>
      <c r="I2500" s="448"/>
      <c r="J2500" s="450"/>
    </row>
    <row r="2501" spans="2:10" x14ac:dyDescent="0.2">
      <c r="B2501" s="447"/>
      <c r="C2501" s="448"/>
      <c r="D2501" s="448"/>
      <c r="E2501" s="448"/>
      <c r="F2501" s="448"/>
      <c r="G2501" s="449"/>
      <c r="H2501" s="448"/>
      <c r="I2501" s="448"/>
      <c r="J2501" s="450"/>
    </row>
    <row r="2502" spans="2:10" x14ac:dyDescent="0.2">
      <c r="B2502" s="451" t="s">
        <v>565</v>
      </c>
      <c r="C2502" s="452"/>
      <c r="D2502" s="452"/>
      <c r="E2502" s="452"/>
      <c r="F2502" s="452"/>
      <c r="G2502" s="453"/>
      <c r="H2502" s="452"/>
      <c r="I2502" s="452"/>
      <c r="J2502" s="454"/>
    </row>
    <row r="2503" spans="2:10" x14ac:dyDescent="0.2">
      <c r="B2503" s="447"/>
      <c r="C2503" s="448"/>
      <c r="D2503" s="448"/>
      <c r="E2503" s="448"/>
      <c r="F2503" s="448"/>
      <c r="G2503" s="449"/>
      <c r="H2503" s="448"/>
      <c r="I2503" s="448"/>
      <c r="J2503" s="450"/>
    </row>
    <row r="2504" spans="2:10" x14ac:dyDescent="0.2">
      <c r="B2504" s="447"/>
      <c r="C2504" s="448" t="s">
        <v>356</v>
      </c>
      <c r="D2504" s="448"/>
      <c r="E2504" s="448"/>
      <c r="F2504" s="455" t="s">
        <v>340</v>
      </c>
      <c r="G2504" s="449"/>
      <c r="H2504" s="448"/>
      <c r="I2504" s="448"/>
      <c r="J2504" s="450"/>
    </row>
    <row r="2505" spans="2:10" x14ac:dyDescent="0.2">
      <c r="B2505" s="447"/>
      <c r="C2505" s="448"/>
      <c r="D2505" s="448" t="s">
        <v>357</v>
      </c>
      <c r="E2505" s="448"/>
      <c r="F2505" s="462">
        <v>17.02</v>
      </c>
      <c r="G2505" s="449"/>
      <c r="H2505" s="448"/>
      <c r="I2505" s="448"/>
      <c r="J2505" s="450"/>
    </row>
    <row r="2506" spans="2:10" x14ac:dyDescent="0.2">
      <c r="B2506" s="447"/>
      <c r="C2506" s="448"/>
      <c r="D2506" s="448" t="s">
        <v>358</v>
      </c>
      <c r="E2506" s="448"/>
      <c r="F2506" s="462">
        <v>24.77</v>
      </c>
      <c r="G2506" s="449"/>
      <c r="H2506" s="448"/>
      <c r="I2506" s="448"/>
      <c r="J2506" s="450"/>
    </row>
    <row r="2507" spans="2:10" x14ac:dyDescent="0.2">
      <c r="B2507" s="447"/>
      <c r="C2507" s="448"/>
      <c r="D2507" s="448" t="s">
        <v>359</v>
      </c>
      <c r="E2507" s="448"/>
      <c r="F2507" s="462">
        <v>26.22</v>
      </c>
      <c r="G2507" s="449"/>
      <c r="H2507" s="448"/>
      <c r="I2507" s="448"/>
      <c r="J2507" s="450"/>
    </row>
    <row r="2508" spans="2:10" x14ac:dyDescent="0.2">
      <c r="B2508" s="447"/>
      <c r="C2508" s="448"/>
      <c r="D2508" s="448" t="s">
        <v>360</v>
      </c>
      <c r="E2508" s="448"/>
      <c r="F2508" s="462">
        <v>27.42</v>
      </c>
      <c r="G2508" s="449"/>
      <c r="H2508" s="448"/>
      <c r="I2508" s="448"/>
      <c r="J2508" s="450"/>
    </row>
    <row r="2509" spans="2:10" x14ac:dyDescent="0.2">
      <c r="B2509" s="447"/>
      <c r="C2509" s="448"/>
      <c r="D2509" s="448" t="s">
        <v>361</v>
      </c>
      <c r="E2509" s="448"/>
      <c r="F2509" s="462">
        <v>28.48</v>
      </c>
      <c r="G2509" s="449"/>
      <c r="H2509" s="448"/>
      <c r="I2509" s="448"/>
      <c r="J2509" s="450"/>
    </row>
    <row r="2510" spans="2:10" x14ac:dyDescent="0.2">
      <c r="B2510" s="447"/>
      <c r="C2510" s="448"/>
      <c r="D2510" s="448" t="s">
        <v>362</v>
      </c>
      <c r="E2510" s="448"/>
      <c r="F2510" s="462">
        <v>29.48</v>
      </c>
      <c r="G2510" s="449"/>
      <c r="H2510" s="448"/>
      <c r="I2510" s="448"/>
      <c r="J2510" s="450"/>
    </row>
    <row r="2511" spans="2:10" x14ac:dyDescent="0.2">
      <c r="B2511" s="447"/>
      <c r="C2511" s="448"/>
      <c r="D2511" s="448" t="s">
        <v>363</v>
      </c>
      <c r="E2511" s="448"/>
      <c r="F2511" s="462">
        <v>30.49</v>
      </c>
      <c r="G2511" s="449"/>
      <c r="H2511" s="448"/>
      <c r="I2511" s="448"/>
      <c r="J2511" s="450"/>
    </row>
    <row r="2512" spans="2:10" x14ac:dyDescent="0.2">
      <c r="B2512" s="447"/>
      <c r="C2512" s="448"/>
      <c r="D2512" s="448" t="s">
        <v>364</v>
      </c>
      <c r="E2512" s="448"/>
      <c r="F2512" s="462">
        <v>31.57</v>
      </c>
      <c r="G2512" s="449"/>
      <c r="H2512" s="448"/>
      <c r="I2512" s="448"/>
      <c r="J2512" s="450"/>
    </row>
    <row r="2513" spans="2:10" x14ac:dyDescent="0.2">
      <c r="B2513" s="447"/>
      <c r="C2513" s="448"/>
      <c r="D2513" s="448" t="s">
        <v>365</v>
      </c>
      <c r="E2513" s="448"/>
      <c r="F2513" s="462">
        <v>32.840000000000003</v>
      </c>
      <c r="G2513" s="449"/>
      <c r="H2513" s="448"/>
      <c r="I2513" s="448"/>
      <c r="J2513" s="450"/>
    </row>
    <row r="2514" spans="2:10" x14ac:dyDescent="0.2">
      <c r="B2514" s="447"/>
      <c r="C2514" s="448"/>
      <c r="D2514" s="448" t="s">
        <v>366</v>
      </c>
      <c r="E2514" s="448"/>
      <c r="F2514" s="462">
        <v>34.590000000000003</v>
      </c>
      <c r="G2514" s="449"/>
      <c r="H2514" s="448"/>
      <c r="I2514" s="448"/>
      <c r="J2514" s="450"/>
    </row>
    <row r="2515" spans="2:10" x14ac:dyDescent="0.2">
      <c r="B2515" s="447"/>
      <c r="C2515" s="448"/>
      <c r="D2515" s="448" t="s">
        <v>367</v>
      </c>
      <c r="E2515" s="448"/>
      <c r="F2515" s="462">
        <v>47.58</v>
      </c>
      <c r="G2515" s="449"/>
      <c r="H2515" s="448"/>
      <c r="I2515" s="448"/>
      <c r="J2515" s="450"/>
    </row>
    <row r="2516" spans="2:10" x14ac:dyDescent="0.2">
      <c r="B2516" s="447"/>
      <c r="C2516" s="448"/>
      <c r="D2516" s="448"/>
      <c r="E2516" s="448"/>
      <c r="F2516" s="448"/>
      <c r="G2516" s="449"/>
      <c r="H2516" s="448"/>
      <c r="I2516" s="448"/>
      <c r="J2516" s="450"/>
    </row>
    <row r="2517" spans="2:10" x14ac:dyDescent="0.2">
      <c r="B2517" s="451" t="s">
        <v>566</v>
      </c>
      <c r="C2517" s="452"/>
      <c r="D2517" s="452"/>
      <c r="E2517" s="452"/>
      <c r="F2517" s="452"/>
      <c r="G2517" s="453"/>
      <c r="H2517" s="452"/>
      <c r="I2517" s="452"/>
      <c r="J2517" s="454"/>
    </row>
    <row r="2518" spans="2:10" x14ac:dyDescent="0.2">
      <c r="B2518" s="447"/>
      <c r="C2518" s="448"/>
      <c r="D2518" s="448"/>
      <c r="E2518" s="448"/>
      <c r="F2518" s="448"/>
      <c r="G2518" s="449"/>
      <c r="H2518" s="448"/>
      <c r="I2518" s="448"/>
      <c r="J2518" s="450"/>
    </row>
    <row r="2519" spans="2:10" x14ac:dyDescent="0.2">
      <c r="B2519" s="447"/>
      <c r="C2519" s="448" t="s">
        <v>335</v>
      </c>
      <c r="D2519" s="448"/>
      <c r="E2519" s="448"/>
      <c r="F2519" s="448"/>
      <c r="G2519" s="449"/>
      <c r="H2519" s="448"/>
      <c r="I2519" s="448"/>
      <c r="J2519" s="450"/>
    </row>
    <row r="2520" spans="2:10" x14ac:dyDescent="0.2">
      <c r="B2520" s="447"/>
      <c r="C2520" s="448"/>
      <c r="D2520" s="448" t="s">
        <v>778</v>
      </c>
      <c r="E2520" s="448"/>
      <c r="F2520" s="448"/>
      <c r="G2520" s="449"/>
      <c r="H2520" s="448"/>
      <c r="I2520" s="448"/>
      <c r="J2520" s="450"/>
    </row>
    <row r="2521" spans="2:10" x14ac:dyDescent="0.2">
      <c r="B2521" s="447"/>
      <c r="C2521" s="448"/>
      <c r="D2521" s="448" t="s">
        <v>584</v>
      </c>
      <c r="E2521" s="448"/>
      <c r="F2521" s="448"/>
      <c r="G2521" s="449"/>
      <c r="H2521" s="448"/>
      <c r="I2521" s="448"/>
      <c r="J2521" s="450"/>
    </row>
    <row r="2522" spans="2:10" x14ac:dyDescent="0.2">
      <c r="B2522" s="447"/>
      <c r="C2522" s="448"/>
      <c r="D2522" s="448" t="s">
        <v>470</v>
      </c>
      <c r="E2522" s="448"/>
      <c r="F2522" s="448"/>
      <c r="G2522" s="449"/>
      <c r="H2522" s="448"/>
      <c r="I2522" s="448"/>
      <c r="J2522" s="450"/>
    </row>
    <row r="2523" spans="2:10" x14ac:dyDescent="0.2">
      <c r="B2523" s="447"/>
      <c r="C2523" s="448"/>
      <c r="D2523" s="448"/>
      <c r="E2523" s="448"/>
      <c r="F2523" s="448"/>
      <c r="G2523" s="449"/>
      <c r="H2523" s="448"/>
      <c r="I2523" s="448"/>
      <c r="J2523" s="450"/>
    </row>
    <row r="2524" spans="2:10" x14ac:dyDescent="0.2">
      <c r="B2524" s="447"/>
      <c r="C2524" s="448"/>
      <c r="D2524" s="448"/>
      <c r="E2524" s="448"/>
      <c r="F2524" s="448"/>
      <c r="G2524" s="449"/>
      <c r="H2524" s="448"/>
      <c r="I2524" s="448"/>
      <c r="J2524" s="450"/>
    </row>
    <row r="2525" spans="2:10" x14ac:dyDescent="0.2">
      <c r="B2525" s="447"/>
      <c r="C2525" s="448"/>
      <c r="D2525" s="448"/>
      <c r="E2525" s="448"/>
      <c r="F2525" s="448"/>
      <c r="G2525" s="449"/>
      <c r="H2525" s="448"/>
      <c r="I2525" s="448"/>
      <c r="J2525" s="450"/>
    </row>
    <row r="2526" spans="2:10" x14ac:dyDescent="0.2">
      <c r="B2526" s="447"/>
      <c r="C2526" s="448"/>
      <c r="D2526" s="448"/>
      <c r="E2526" s="448"/>
      <c r="F2526" s="448"/>
      <c r="G2526" s="449"/>
      <c r="H2526" s="448"/>
      <c r="I2526" s="448"/>
      <c r="J2526" s="450"/>
    </row>
    <row r="2527" spans="2:10" x14ac:dyDescent="0.2">
      <c r="B2527" s="447"/>
      <c r="C2527" s="448"/>
      <c r="D2527" s="448"/>
      <c r="E2527" s="448"/>
      <c r="F2527" s="448"/>
      <c r="G2527" s="449"/>
      <c r="H2527" s="448"/>
      <c r="I2527" s="448"/>
      <c r="J2527" s="450"/>
    </row>
    <row r="2528" spans="2:10" x14ac:dyDescent="0.2">
      <c r="B2528" s="447"/>
      <c r="C2528" s="448"/>
      <c r="D2528" s="448"/>
      <c r="E2528" s="448"/>
      <c r="F2528" s="448"/>
      <c r="G2528" s="449"/>
      <c r="H2528" s="448"/>
      <c r="I2528" s="448"/>
      <c r="J2528" s="450"/>
    </row>
    <row r="2529" spans="2:10" x14ac:dyDescent="0.2">
      <c r="B2529" s="447"/>
      <c r="C2529" s="448"/>
      <c r="D2529" s="448"/>
      <c r="E2529" s="448"/>
      <c r="F2529" s="448"/>
      <c r="G2529" s="449"/>
      <c r="H2529" s="448"/>
      <c r="I2529" s="448"/>
      <c r="J2529" s="450"/>
    </row>
    <row r="2530" spans="2:10" x14ac:dyDescent="0.2">
      <c r="B2530" s="447"/>
      <c r="C2530" s="448"/>
      <c r="D2530" s="448"/>
      <c r="E2530" s="448"/>
      <c r="F2530" s="448"/>
      <c r="G2530" s="449"/>
      <c r="H2530" s="448"/>
      <c r="I2530" s="448"/>
      <c r="J2530" s="450"/>
    </row>
    <row r="2531" spans="2:10" x14ac:dyDescent="0.2">
      <c r="B2531" s="447"/>
      <c r="C2531" s="448"/>
      <c r="D2531" s="448"/>
      <c r="E2531" s="448"/>
      <c r="F2531" s="448"/>
      <c r="G2531" s="449"/>
      <c r="H2531" s="448"/>
      <c r="I2531" s="448"/>
      <c r="J2531" s="450"/>
    </row>
    <row r="2532" spans="2:10" x14ac:dyDescent="0.2">
      <c r="B2532" s="447"/>
      <c r="C2532" s="448"/>
      <c r="D2532" s="448"/>
      <c r="E2532" s="448"/>
      <c r="F2532" s="448"/>
      <c r="G2532" s="449"/>
      <c r="H2532" s="448"/>
      <c r="I2532" s="448"/>
      <c r="J2532" s="450"/>
    </row>
    <row r="2533" spans="2:10" x14ac:dyDescent="0.2">
      <c r="B2533" s="447"/>
      <c r="C2533" s="448"/>
      <c r="D2533" s="448"/>
      <c r="E2533" s="448"/>
      <c r="F2533" s="448"/>
      <c r="G2533" s="449"/>
      <c r="H2533" s="448"/>
      <c r="I2533" s="448"/>
      <c r="J2533" s="450"/>
    </row>
    <row r="2534" spans="2:10" x14ac:dyDescent="0.2">
      <c r="B2534" s="447"/>
      <c r="C2534" s="448"/>
      <c r="D2534" s="448"/>
      <c r="E2534" s="448"/>
      <c r="F2534" s="448"/>
      <c r="G2534" s="449"/>
      <c r="H2534" s="448"/>
      <c r="I2534" s="448"/>
      <c r="J2534" s="450"/>
    </row>
    <row r="2535" spans="2:10" x14ac:dyDescent="0.2">
      <c r="B2535" s="447"/>
      <c r="C2535" s="448"/>
      <c r="D2535" s="448"/>
      <c r="E2535" s="448"/>
      <c r="F2535" s="448"/>
      <c r="G2535" s="449"/>
      <c r="H2535" s="448"/>
      <c r="I2535" s="448"/>
      <c r="J2535" s="450"/>
    </row>
    <row r="2536" spans="2:10" x14ac:dyDescent="0.2">
      <c r="B2536" s="447"/>
      <c r="C2536" s="448"/>
      <c r="D2536" s="448"/>
      <c r="E2536" s="448"/>
      <c r="F2536" s="448"/>
      <c r="G2536" s="449"/>
      <c r="H2536" s="448"/>
      <c r="I2536" s="448"/>
      <c r="J2536" s="450"/>
    </row>
    <row r="2537" spans="2:10" x14ac:dyDescent="0.2">
      <c r="B2537" s="447"/>
      <c r="C2537" s="448"/>
      <c r="D2537" s="448"/>
      <c r="E2537" s="448"/>
      <c r="F2537" s="448"/>
      <c r="G2537" s="449"/>
      <c r="H2537" s="448"/>
      <c r="I2537" s="448"/>
      <c r="J2537" s="450"/>
    </row>
    <row r="2538" spans="2:10" x14ac:dyDescent="0.2">
      <c r="B2538" s="447"/>
      <c r="C2538" s="448"/>
      <c r="D2538" s="448"/>
      <c r="E2538" s="448"/>
      <c r="F2538" s="448"/>
      <c r="G2538" s="449"/>
      <c r="H2538" s="448"/>
      <c r="I2538" s="448"/>
      <c r="J2538" s="450"/>
    </row>
    <row r="2539" spans="2:10" x14ac:dyDescent="0.2">
      <c r="B2539" s="447"/>
      <c r="C2539" s="448"/>
      <c r="D2539" s="448"/>
      <c r="E2539" s="448"/>
      <c r="F2539" s="448"/>
      <c r="G2539" s="449"/>
      <c r="H2539" s="448"/>
      <c r="I2539" s="448"/>
      <c r="J2539" s="450"/>
    </row>
    <row r="2540" spans="2:10" x14ac:dyDescent="0.2">
      <c r="B2540" s="447"/>
      <c r="C2540" s="448"/>
      <c r="D2540" s="448"/>
      <c r="E2540" s="448"/>
      <c r="F2540" s="448"/>
      <c r="G2540" s="449"/>
      <c r="H2540" s="448"/>
      <c r="I2540" s="448"/>
      <c r="J2540" s="450"/>
    </row>
    <row r="2541" spans="2:10" x14ac:dyDescent="0.2">
      <c r="B2541" s="447"/>
      <c r="C2541" s="448"/>
      <c r="D2541" s="448"/>
      <c r="E2541" s="448"/>
      <c r="F2541" s="448"/>
      <c r="G2541" s="449"/>
      <c r="H2541" s="448"/>
      <c r="I2541" s="448"/>
      <c r="J2541" s="450"/>
    </row>
    <row r="2542" spans="2:10" x14ac:dyDescent="0.2">
      <c r="B2542" s="447"/>
      <c r="C2542" s="448" t="s">
        <v>339</v>
      </c>
      <c r="D2542" s="448"/>
      <c r="E2542" s="448"/>
      <c r="F2542" s="455" t="s">
        <v>340</v>
      </c>
      <c r="G2542" s="449"/>
      <c r="H2542" s="448"/>
      <c r="I2542" s="448"/>
      <c r="J2542" s="450"/>
    </row>
    <row r="2543" spans="2:10" x14ac:dyDescent="0.2">
      <c r="B2543" s="447"/>
      <c r="C2543" s="448"/>
      <c r="D2543" s="448" t="s">
        <v>341</v>
      </c>
      <c r="E2543" s="448"/>
      <c r="F2543" s="456">
        <v>1000000</v>
      </c>
      <c r="G2543" s="449"/>
      <c r="H2543" s="448"/>
      <c r="I2543" s="448"/>
      <c r="J2543" s="450"/>
    </row>
    <row r="2544" spans="2:10" x14ac:dyDescent="0.2">
      <c r="B2544" s="447"/>
      <c r="C2544" s="448"/>
      <c r="D2544" s="448" t="s">
        <v>342</v>
      </c>
      <c r="E2544" s="448"/>
      <c r="F2544" s="462">
        <v>36.020000000000003</v>
      </c>
      <c r="G2544" s="449"/>
      <c r="H2544" s="448"/>
      <c r="I2544" s="448"/>
      <c r="J2544" s="450"/>
    </row>
    <row r="2545" spans="2:10" x14ac:dyDescent="0.2">
      <c r="B2545" s="447"/>
      <c r="C2545" s="448"/>
      <c r="D2545" s="448" t="s">
        <v>343</v>
      </c>
      <c r="E2545" s="448"/>
      <c r="F2545" s="462">
        <v>37.859836920000042</v>
      </c>
      <c r="G2545" s="449"/>
      <c r="H2545" s="448"/>
      <c r="I2545" s="448"/>
      <c r="J2545" s="450"/>
    </row>
    <row r="2546" spans="2:10" x14ac:dyDescent="0.2">
      <c r="B2546" s="447"/>
      <c r="C2546" s="448"/>
      <c r="D2546" s="448" t="s">
        <v>344</v>
      </c>
      <c r="E2546" s="448"/>
      <c r="F2546" s="462">
        <v>37.58</v>
      </c>
      <c r="G2546" s="449"/>
      <c r="H2546" s="448"/>
      <c r="I2546" s="448"/>
      <c r="J2546" s="450"/>
    </row>
    <row r="2547" spans="2:10" x14ac:dyDescent="0.2">
      <c r="B2547" s="447"/>
      <c r="C2547" s="448"/>
      <c r="D2547" s="448" t="s">
        <v>345</v>
      </c>
      <c r="E2547" s="448"/>
      <c r="F2547" s="462">
        <v>37.17</v>
      </c>
      <c r="G2547" s="449"/>
      <c r="H2547" s="448"/>
      <c r="I2547" s="448"/>
      <c r="J2547" s="450"/>
    </row>
    <row r="2548" spans="2:10" x14ac:dyDescent="0.2">
      <c r="B2548" s="447"/>
      <c r="C2548" s="448"/>
      <c r="D2548" s="448" t="s">
        <v>346</v>
      </c>
      <c r="E2548" s="448"/>
      <c r="F2548" s="462">
        <v>3.3726260464224769</v>
      </c>
      <c r="G2548" s="449"/>
      <c r="H2548" s="448"/>
      <c r="I2548" s="448"/>
      <c r="J2548" s="450"/>
    </row>
    <row r="2549" spans="2:10" x14ac:dyDescent="0.2">
      <c r="B2549" s="447"/>
      <c r="C2549" s="448"/>
      <c r="D2549" s="448" t="s">
        <v>347</v>
      </c>
      <c r="E2549" s="448"/>
      <c r="F2549" s="462">
        <v>11.374606449007308</v>
      </c>
      <c r="G2549" s="449"/>
      <c r="H2549" s="448"/>
      <c r="I2549" s="448"/>
      <c r="J2549" s="450"/>
    </row>
    <row r="2550" spans="2:10" x14ac:dyDescent="0.2">
      <c r="B2550" s="447"/>
      <c r="C2550" s="448"/>
      <c r="D2550" s="448" t="s">
        <v>348</v>
      </c>
      <c r="E2550" s="448"/>
      <c r="F2550" s="459">
        <v>0.42295879968037642</v>
      </c>
      <c r="G2550" s="449"/>
      <c r="H2550" s="448"/>
      <c r="I2550" s="448"/>
      <c r="J2550" s="450"/>
    </row>
    <row r="2551" spans="2:10" x14ac:dyDescent="0.2">
      <c r="B2551" s="447"/>
      <c r="C2551" s="448"/>
      <c r="D2551" s="448" t="s">
        <v>349</v>
      </c>
      <c r="E2551" s="448"/>
      <c r="F2551" s="460">
        <v>2.8681084635755876</v>
      </c>
      <c r="G2551" s="449"/>
      <c r="H2551" s="448"/>
      <c r="I2551" s="448"/>
      <c r="J2551" s="450"/>
    </row>
    <row r="2552" spans="2:10" x14ac:dyDescent="0.2">
      <c r="B2552" s="447"/>
      <c r="C2552" s="448"/>
      <c r="D2552" s="448" t="s">
        <v>350</v>
      </c>
      <c r="E2552" s="448"/>
      <c r="F2552" s="459">
        <v>8.9081895771210659E-2</v>
      </c>
      <c r="G2552" s="449"/>
      <c r="H2552" s="448"/>
      <c r="I2552" s="448"/>
      <c r="J2552" s="450"/>
    </row>
    <row r="2553" spans="2:10" x14ac:dyDescent="0.2">
      <c r="B2553" s="447"/>
      <c r="C2553" s="448"/>
      <c r="D2553" s="448" t="s">
        <v>351</v>
      </c>
      <c r="E2553" s="448"/>
      <c r="F2553" s="462">
        <v>26.68</v>
      </c>
      <c r="G2553" s="449"/>
      <c r="H2553" s="448"/>
      <c r="I2553" s="448"/>
      <c r="J2553" s="450"/>
    </row>
    <row r="2554" spans="2:10" x14ac:dyDescent="0.2">
      <c r="B2554" s="447"/>
      <c r="C2554" s="448"/>
      <c r="D2554" s="448" t="s">
        <v>352</v>
      </c>
      <c r="E2554" s="448"/>
      <c r="F2554" s="462">
        <v>54.82</v>
      </c>
      <c r="G2554" s="449"/>
      <c r="H2554" s="448"/>
      <c r="I2554" s="448"/>
      <c r="J2554" s="450"/>
    </row>
    <row r="2555" spans="2:10" x14ac:dyDescent="0.2">
      <c r="B2555" s="447"/>
      <c r="C2555" s="448"/>
      <c r="D2555" s="448" t="s">
        <v>353</v>
      </c>
      <c r="E2555" s="448"/>
      <c r="F2555" s="462">
        <v>28.14</v>
      </c>
      <c r="G2555" s="449"/>
      <c r="H2555" s="448"/>
      <c r="I2555" s="448"/>
      <c r="J2555" s="450"/>
    </row>
    <row r="2556" spans="2:10" x14ac:dyDescent="0.2">
      <c r="B2556" s="447"/>
      <c r="C2556" s="448"/>
      <c r="D2556" s="448" t="s">
        <v>354</v>
      </c>
      <c r="E2556" s="448"/>
      <c r="F2556" s="462">
        <v>3.3726260464224771E-3</v>
      </c>
      <c r="G2556" s="449"/>
      <c r="H2556" s="448"/>
      <c r="I2556" s="448"/>
      <c r="J2556" s="450"/>
    </row>
    <row r="2557" spans="2:10" x14ac:dyDescent="0.2">
      <c r="B2557" s="447"/>
      <c r="C2557" s="448"/>
      <c r="D2557" s="448"/>
      <c r="E2557" s="448"/>
      <c r="F2557" s="448"/>
      <c r="G2557" s="449"/>
      <c r="H2557" s="448"/>
      <c r="I2557" s="448"/>
      <c r="J2557" s="450"/>
    </row>
    <row r="2558" spans="2:10" x14ac:dyDescent="0.2">
      <c r="B2558" s="451" t="s">
        <v>570</v>
      </c>
      <c r="C2558" s="452"/>
      <c r="D2558" s="452"/>
      <c r="E2558" s="452"/>
      <c r="F2558" s="452"/>
      <c r="G2558" s="453"/>
      <c r="H2558" s="452"/>
      <c r="I2558" s="452"/>
      <c r="J2558" s="454"/>
    </row>
    <row r="2559" spans="2:10" x14ac:dyDescent="0.2">
      <c r="B2559" s="447"/>
      <c r="C2559" s="448"/>
      <c r="D2559" s="448"/>
      <c r="E2559" s="448"/>
      <c r="F2559" s="448"/>
      <c r="G2559" s="449"/>
      <c r="H2559" s="448"/>
      <c r="I2559" s="448"/>
      <c r="J2559" s="450"/>
    </row>
    <row r="2560" spans="2:10" x14ac:dyDescent="0.2">
      <c r="B2560" s="447"/>
      <c r="C2560" s="448" t="s">
        <v>356</v>
      </c>
      <c r="D2560" s="448"/>
      <c r="E2560" s="448"/>
      <c r="F2560" s="455" t="s">
        <v>340</v>
      </c>
      <c r="G2560" s="449"/>
      <c r="H2560" s="448"/>
      <c r="I2560" s="448"/>
      <c r="J2560" s="450"/>
    </row>
    <row r="2561" spans="2:10" x14ac:dyDescent="0.2">
      <c r="B2561" s="447"/>
      <c r="C2561" s="448"/>
      <c r="D2561" s="448" t="s">
        <v>357</v>
      </c>
      <c r="E2561" s="448"/>
      <c r="F2561" s="462">
        <v>26.68</v>
      </c>
      <c r="G2561" s="449"/>
      <c r="H2561" s="448"/>
      <c r="I2561" s="448"/>
      <c r="J2561" s="450"/>
    </row>
    <row r="2562" spans="2:10" x14ac:dyDescent="0.2">
      <c r="B2562" s="447"/>
      <c r="C2562" s="448"/>
      <c r="D2562" s="448" t="s">
        <v>358</v>
      </c>
      <c r="E2562" s="448"/>
      <c r="F2562" s="462">
        <v>33.729999999999997</v>
      </c>
      <c r="G2562" s="449"/>
      <c r="H2562" s="448"/>
      <c r="I2562" s="448"/>
      <c r="J2562" s="450"/>
    </row>
    <row r="2563" spans="2:10" x14ac:dyDescent="0.2">
      <c r="B2563" s="447"/>
      <c r="C2563" s="448"/>
      <c r="D2563" s="448" t="s">
        <v>359</v>
      </c>
      <c r="E2563" s="448"/>
      <c r="F2563" s="462">
        <v>34.81</v>
      </c>
      <c r="G2563" s="449"/>
      <c r="H2563" s="448"/>
      <c r="I2563" s="448"/>
      <c r="J2563" s="450"/>
    </row>
    <row r="2564" spans="2:10" x14ac:dyDescent="0.2">
      <c r="B2564" s="447"/>
      <c r="C2564" s="448"/>
      <c r="D2564" s="448" t="s">
        <v>360</v>
      </c>
      <c r="E2564" s="448"/>
      <c r="F2564" s="462">
        <v>35.74</v>
      </c>
      <c r="G2564" s="449"/>
      <c r="H2564" s="448"/>
      <c r="I2564" s="448"/>
      <c r="J2564" s="450"/>
    </row>
    <row r="2565" spans="2:10" x14ac:dyDescent="0.2">
      <c r="B2565" s="447"/>
      <c r="C2565" s="448"/>
      <c r="D2565" s="448" t="s">
        <v>361</v>
      </c>
      <c r="E2565" s="448"/>
      <c r="F2565" s="462">
        <v>36.65</v>
      </c>
      <c r="G2565" s="449"/>
      <c r="H2565" s="448"/>
      <c r="I2565" s="448"/>
      <c r="J2565" s="450"/>
    </row>
    <row r="2566" spans="2:10" x14ac:dyDescent="0.2">
      <c r="B2566" s="447"/>
      <c r="C2566" s="448"/>
      <c r="D2566" s="448" t="s">
        <v>362</v>
      </c>
      <c r="E2566" s="448"/>
      <c r="F2566" s="462">
        <v>37.58</v>
      </c>
      <c r="G2566" s="449"/>
      <c r="H2566" s="448"/>
      <c r="I2566" s="448"/>
      <c r="J2566" s="450"/>
    </row>
    <row r="2567" spans="2:10" x14ac:dyDescent="0.2">
      <c r="B2567" s="447"/>
      <c r="C2567" s="448"/>
      <c r="D2567" s="448" t="s">
        <v>363</v>
      </c>
      <c r="E2567" s="448"/>
      <c r="F2567" s="462">
        <v>38.53</v>
      </c>
      <c r="G2567" s="449"/>
      <c r="H2567" s="448"/>
      <c r="I2567" s="448"/>
      <c r="J2567" s="450"/>
    </row>
    <row r="2568" spans="2:10" x14ac:dyDescent="0.2">
      <c r="B2568" s="447"/>
      <c r="C2568" s="448"/>
      <c r="D2568" s="448" t="s">
        <v>364</v>
      </c>
      <c r="E2568" s="448"/>
      <c r="F2568" s="462">
        <v>39.56</v>
      </c>
      <c r="G2568" s="449"/>
      <c r="H2568" s="448"/>
      <c r="I2568" s="448"/>
      <c r="J2568" s="450"/>
    </row>
    <row r="2569" spans="2:10" x14ac:dyDescent="0.2">
      <c r="B2569" s="447"/>
      <c r="C2569" s="448"/>
      <c r="D2569" s="448" t="s">
        <v>365</v>
      </c>
      <c r="E2569" s="448"/>
      <c r="F2569" s="462">
        <v>40.76</v>
      </c>
      <c r="G2569" s="449"/>
      <c r="H2569" s="448"/>
      <c r="I2569" s="448"/>
      <c r="J2569" s="450"/>
    </row>
    <row r="2570" spans="2:10" x14ac:dyDescent="0.2">
      <c r="B2570" s="447"/>
      <c r="C2570" s="448"/>
      <c r="D2570" s="448" t="s">
        <v>366</v>
      </c>
      <c r="E2570" s="448"/>
      <c r="F2570" s="462">
        <v>42.43</v>
      </c>
      <c r="G2570" s="449"/>
      <c r="H2570" s="448"/>
      <c r="I2570" s="448"/>
      <c r="J2570" s="450"/>
    </row>
    <row r="2571" spans="2:10" x14ac:dyDescent="0.2">
      <c r="B2571" s="447"/>
      <c r="C2571" s="448"/>
      <c r="D2571" s="448" t="s">
        <v>367</v>
      </c>
      <c r="E2571" s="448"/>
      <c r="F2571" s="462">
        <v>54.82</v>
      </c>
      <c r="G2571" s="449"/>
      <c r="H2571" s="448"/>
      <c r="I2571" s="448"/>
      <c r="J2571" s="450"/>
    </row>
    <row r="2572" spans="2:10" x14ac:dyDescent="0.2">
      <c r="B2572" s="447"/>
      <c r="C2572" s="448"/>
      <c r="D2572" s="448"/>
      <c r="E2572" s="448"/>
      <c r="F2572" s="448"/>
      <c r="G2572" s="449"/>
      <c r="H2572" s="448"/>
      <c r="I2572" s="448"/>
      <c r="J2572" s="450"/>
    </row>
    <row r="2573" spans="2:10" x14ac:dyDescent="0.2">
      <c r="B2573" s="451" t="s">
        <v>777</v>
      </c>
      <c r="C2573" s="452"/>
      <c r="D2573" s="452"/>
      <c r="E2573" s="452"/>
      <c r="F2573" s="452"/>
      <c r="G2573" s="453"/>
      <c r="H2573" s="452"/>
      <c r="I2573" s="452"/>
      <c r="J2573" s="454"/>
    </row>
    <row r="2574" spans="2:10" x14ac:dyDescent="0.2">
      <c r="B2574" s="447"/>
      <c r="C2574" s="448"/>
      <c r="D2574" s="448"/>
      <c r="E2574" s="448"/>
      <c r="F2574" s="448"/>
      <c r="G2574" s="449"/>
      <c r="H2574" s="448"/>
      <c r="I2574" s="448"/>
      <c r="J2574" s="450"/>
    </row>
    <row r="2575" spans="2:10" x14ac:dyDescent="0.2">
      <c r="B2575" s="447"/>
      <c r="C2575" s="448" t="s">
        <v>335</v>
      </c>
      <c r="D2575" s="448"/>
      <c r="E2575" s="448"/>
      <c r="F2575" s="448"/>
      <c r="G2575" s="449"/>
      <c r="H2575" s="448"/>
      <c r="I2575" s="448"/>
      <c r="J2575" s="450"/>
    </row>
    <row r="2576" spans="2:10" x14ac:dyDescent="0.2">
      <c r="B2576" s="447"/>
      <c r="C2576" s="448"/>
      <c r="D2576" s="448" t="s">
        <v>776</v>
      </c>
      <c r="E2576" s="448"/>
      <c r="F2576" s="448"/>
      <c r="G2576" s="449"/>
      <c r="H2576" s="448"/>
      <c r="I2576" s="448"/>
      <c r="J2576" s="450"/>
    </row>
    <row r="2577" spans="2:10" x14ac:dyDescent="0.2">
      <c r="B2577" s="447"/>
      <c r="C2577" s="448"/>
      <c r="D2577" s="448" t="s">
        <v>569</v>
      </c>
      <c r="E2577" s="448"/>
      <c r="F2577" s="448"/>
      <c r="G2577" s="449"/>
      <c r="H2577" s="448"/>
      <c r="I2577" s="448"/>
      <c r="J2577" s="450"/>
    </row>
    <row r="2578" spans="2:10" x14ac:dyDescent="0.2">
      <c r="B2578" s="447"/>
      <c r="C2578" s="448"/>
      <c r="D2578" s="448" t="s">
        <v>470</v>
      </c>
      <c r="E2578" s="448"/>
      <c r="F2578" s="448"/>
      <c r="G2578" s="449"/>
      <c r="H2578" s="448"/>
      <c r="I2578" s="448"/>
      <c r="J2578" s="450"/>
    </row>
    <row r="2579" spans="2:10" x14ac:dyDescent="0.2">
      <c r="B2579" s="447"/>
      <c r="C2579" s="448"/>
      <c r="D2579" s="448"/>
      <c r="E2579" s="448"/>
      <c r="F2579" s="448"/>
      <c r="G2579" s="449"/>
      <c r="H2579" s="448"/>
      <c r="I2579" s="448"/>
      <c r="J2579" s="450"/>
    </row>
    <row r="2580" spans="2:10" x14ac:dyDescent="0.2">
      <c r="B2580" s="447"/>
      <c r="C2580" s="448"/>
      <c r="D2580" s="448"/>
      <c r="E2580" s="448"/>
      <c r="F2580" s="448"/>
      <c r="G2580" s="449"/>
      <c r="H2580" s="448"/>
      <c r="I2580" s="448"/>
      <c r="J2580" s="450"/>
    </row>
    <row r="2581" spans="2:10" x14ac:dyDescent="0.2">
      <c r="B2581" s="447"/>
      <c r="C2581" s="448"/>
      <c r="D2581" s="448"/>
      <c r="E2581" s="448"/>
      <c r="F2581" s="448"/>
      <c r="G2581" s="449"/>
      <c r="H2581" s="448"/>
      <c r="I2581" s="448"/>
      <c r="J2581" s="450"/>
    </row>
    <row r="2582" spans="2:10" x14ac:dyDescent="0.2">
      <c r="B2582" s="447"/>
      <c r="C2582" s="448"/>
      <c r="D2582" s="448"/>
      <c r="E2582" s="448"/>
      <c r="F2582" s="448"/>
      <c r="G2582" s="449"/>
      <c r="H2582" s="448"/>
      <c r="I2582" s="448"/>
      <c r="J2582" s="450"/>
    </row>
    <row r="2583" spans="2:10" x14ac:dyDescent="0.2">
      <c r="B2583" s="447"/>
      <c r="C2583" s="448"/>
      <c r="D2583" s="448"/>
      <c r="E2583" s="448"/>
      <c r="F2583" s="448"/>
      <c r="G2583" s="449"/>
      <c r="H2583" s="448"/>
      <c r="I2583" s="448"/>
      <c r="J2583" s="450"/>
    </row>
    <row r="2584" spans="2:10" x14ac:dyDescent="0.2">
      <c r="B2584" s="447"/>
      <c r="C2584" s="448"/>
      <c r="D2584" s="448"/>
      <c r="E2584" s="448"/>
      <c r="F2584" s="448"/>
      <c r="G2584" s="449"/>
      <c r="H2584" s="448"/>
      <c r="I2584" s="448"/>
      <c r="J2584" s="450"/>
    </row>
    <row r="2585" spans="2:10" x14ac:dyDescent="0.2">
      <c r="B2585" s="447"/>
      <c r="C2585" s="448"/>
      <c r="D2585" s="448"/>
      <c r="E2585" s="448"/>
      <c r="F2585" s="448"/>
      <c r="G2585" s="449"/>
      <c r="H2585" s="448"/>
      <c r="I2585" s="448"/>
      <c r="J2585" s="450"/>
    </row>
    <row r="2586" spans="2:10" x14ac:dyDescent="0.2">
      <c r="B2586" s="447"/>
      <c r="C2586" s="448"/>
      <c r="D2586" s="448"/>
      <c r="E2586" s="448"/>
      <c r="F2586" s="448"/>
      <c r="G2586" s="449"/>
      <c r="H2586" s="448"/>
      <c r="I2586" s="448"/>
      <c r="J2586" s="450"/>
    </row>
    <row r="2587" spans="2:10" x14ac:dyDescent="0.2">
      <c r="B2587" s="447"/>
      <c r="C2587" s="448"/>
      <c r="D2587" s="448"/>
      <c r="E2587" s="448"/>
      <c r="F2587" s="448"/>
      <c r="G2587" s="449"/>
      <c r="H2587" s="448"/>
      <c r="I2587" s="448"/>
      <c r="J2587" s="450"/>
    </row>
    <row r="2588" spans="2:10" x14ac:dyDescent="0.2">
      <c r="B2588" s="447"/>
      <c r="C2588" s="448"/>
      <c r="D2588" s="448"/>
      <c r="E2588" s="448"/>
      <c r="F2588" s="448"/>
      <c r="G2588" s="449"/>
      <c r="H2588" s="448"/>
      <c r="I2588" s="448"/>
      <c r="J2588" s="450"/>
    </row>
    <row r="2589" spans="2:10" x14ac:dyDescent="0.2">
      <c r="B2589" s="447"/>
      <c r="C2589" s="448"/>
      <c r="D2589" s="448"/>
      <c r="E2589" s="448"/>
      <c r="F2589" s="448"/>
      <c r="G2589" s="449"/>
      <c r="H2589" s="448"/>
      <c r="I2589" s="448"/>
      <c r="J2589" s="450"/>
    </row>
    <row r="2590" spans="2:10" x14ac:dyDescent="0.2">
      <c r="B2590" s="447"/>
      <c r="C2590" s="448"/>
      <c r="D2590" s="448"/>
      <c r="E2590" s="448"/>
      <c r="F2590" s="448"/>
      <c r="G2590" s="449"/>
      <c r="H2590" s="448"/>
      <c r="I2590" s="448"/>
      <c r="J2590" s="450"/>
    </row>
    <row r="2591" spans="2:10" x14ac:dyDescent="0.2">
      <c r="B2591" s="447"/>
      <c r="C2591" s="448"/>
      <c r="D2591" s="448"/>
      <c r="E2591" s="448"/>
      <c r="F2591" s="448"/>
      <c r="G2591" s="449"/>
      <c r="H2591" s="448"/>
      <c r="I2591" s="448"/>
      <c r="J2591" s="450"/>
    </row>
    <row r="2592" spans="2:10" x14ac:dyDescent="0.2">
      <c r="B2592" s="447"/>
      <c r="C2592" s="448"/>
      <c r="D2592" s="448"/>
      <c r="E2592" s="448"/>
      <c r="F2592" s="448"/>
      <c r="G2592" s="449"/>
      <c r="H2592" s="448"/>
      <c r="I2592" s="448"/>
      <c r="J2592" s="450"/>
    </row>
    <row r="2593" spans="2:10" x14ac:dyDescent="0.2">
      <c r="B2593" s="447"/>
      <c r="C2593" s="448"/>
      <c r="D2593" s="448"/>
      <c r="E2593" s="448"/>
      <c r="F2593" s="448"/>
      <c r="G2593" s="449"/>
      <c r="H2593" s="448"/>
      <c r="I2593" s="448"/>
      <c r="J2593" s="450"/>
    </row>
    <row r="2594" spans="2:10" x14ac:dyDescent="0.2">
      <c r="B2594" s="447"/>
      <c r="C2594" s="448"/>
      <c r="D2594" s="448"/>
      <c r="E2594" s="448"/>
      <c r="F2594" s="448"/>
      <c r="G2594" s="449"/>
      <c r="H2594" s="448"/>
      <c r="I2594" s="448"/>
      <c r="J2594" s="450"/>
    </row>
    <row r="2595" spans="2:10" x14ac:dyDescent="0.2">
      <c r="B2595" s="447"/>
      <c r="C2595" s="448"/>
      <c r="D2595" s="448"/>
      <c r="E2595" s="448"/>
      <c r="F2595" s="448"/>
      <c r="G2595" s="449"/>
      <c r="H2595" s="448"/>
      <c r="I2595" s="448"/>
      <c r="J2595" s="450"/>
    </row>
    <row r="2596" spans="2:10" x14ac:dyDescent="0.2">
      <c r="B2596" s="447"/>
      <c r="C2596" s="448"/>
      <c r="D2596" s="448"/>
      <c r="E2596" s="448"/>
      <c r="F2596" s="448"/>
      <c r="G2596" s="449"/>
      <c r="H2596" s="448"/>
      <c r="I2596" s="448"/>
      <c r="J2596" s="450"/>
    </row>
    <row r="2597" spans="2:10" x14ac:dyDescent="0.2">
      <c r="B2597" s="447"/>
      <c r="C2597" s="448"/>
      <c r="D2597" s="448"/>
      <c r="E2597" s="448"/>
      <c r="F2597" s="448"/>
      <c r="G2597" s="449"/>
      <c r="H2597" s="448"/>
      <c r="I2597" s="448"/>
      <c r="J2597" s="450"/>
    </row>
    <row r="2598" spans="2:10" x14ac:dyDescent="0.2">
      <c r="B2598" s="447"/>
      <c r="C2598" s="448" t="s">
        <v>339</v>
      </c>
      <c r="D2598" s="448"/>
      <c r="E2598" s="448"/>
      <c r="F2598" s="455" t="s">
        <v>340</v>
      </c>
      <c r="G2598" s="449"/>
      <c r="H2598" s="448"/>
      <c r="I2598" s="448"/>
      <c r="J2598" s="450"/>
    </row>
    <row r="2599" spans="2:10" x14ac:dyDescent="0.2">
      <c r="B2599" s="447"/>
      <c r="C2599" s="448"/>
      <c r="D2599" s="448" t="s">
        <v>341</v>
      </c>
      <c r="E2599" s="448"/>
      <c r="F2599" s="456">
        <v>1000000</v>
      </c>
      <c r="G2599" s="449"/>
      <c r="H2599" s="448"/>
      <c r="I2599" s="448"/>
      <c r="J2599" s="450"/>
    </row>
    <row r="2600" spans="2:10" x14ac:dyDescent="0.2">
      <c r="B2600" s="447"/>
      <c r="C2600" s="448"/>
      <c r="D2600" s="448" t="s">
        <v>342</v>
      </c>
      <c r="E2600" s="448"/>
      <c r="F2600" s="462">
        <v>44.22</v>
      </c>
      <c r="G2600" s="449"/>
      <c r="H2600" s="448"/>
      <c r="I2600" s="448"/>
      <c r="J2600" s="450"/>
    </row>
    <row r="2601" spans="2:10" x14ac:dyDescent="0.2">
      <c r="B2601" s="447"/>
      <c r="C2601" s="448"/>
      <c r="D2601" s="448" t="s">
        <v>343</v>
      </c>
      <c r="E2601" s="448"/>
      <c r="F2601" s="462">
        <v>46.056973580001454</v>
      </c>
      <c r="G2601" s="449"/>
      <c r="H2601" s="448"/>
      <c r="I2601" s="448"/>
      <c r="J2601" s="450"/>
    </row>
    <row r="2602" spans="2:10" x14ac:dyDescent="0.2">
      <c r="B2602" s="447"/>
      <c r="C2602" s="448"/>
      <c r="D2602" s="448" t="s">
        <v>344</v>
      </c>
      <c r="E2602" s="448"/>
      <c r="F2602" s="462">
        <v>45.78</v>
      </c>
      <c r="G2602" s="449"/>
      <c r="H2602" s="448"/>
      <c r="I2602" s="448"/>
      <c r="J2602" s="450"/>
    </row>
    <row r="2603" spans="2:10" x14ac:dyDescent="0.2">
      <c r="B2603" s="447"/>
      <c r="C2603" s="448"/>
      <c r="D2603" s="448" t="s">
        <v>345</v>
      </c>
      <c r="E2603" s="448"/>
      <c r="F2603" s="462">
        <v>44.08</v>
      </c>
      <c r="G2603" s="449"/>
      <c r="H2603" s="448"/>
      <c r="I2603" s="448"/>
      <c r="J2603" s="450"/>
    </row>
    <row r="2604" spans="2:10" x14ac:dyDescent="0.2">
      <c r="B2604" s="447"/>
      <c r="C2604" s="448"/>
      <c r="D2604" s="448" t="s">
        <v>346</v>
      </c>
      <c r="E2604" s="448"/>
      <c r="F2604" s="462">
        <v>3.3830540711668777</v>
      </c>
      <c r="G2604" s="449"/>
      <c r="H2604" s="448"/>
      <c r="I2604" s="448"/>
      <c r="J2604" s="450"/>
    </row>
    <row r="2605" spans="2:10" x14ac:dyDescent="0.2">
      <c r="B2605" s="447"/>
      <c r="C2605" s="448"/>
      <c r="D2605" s="448" t="s">
        <v>347</v>
      </c>
      <c r="E2605" s="448"/>
      <c r="F2605" s="462">
        <v>11.445054848438787</v>
      </c>
      <c r="G2605" s="449"/>
      <c r="H2605" s="448"/>
      <c r="I2605" s="448"/>
      <c r="J2605" s="450"/>
    </row>
    <row r="2606" spans="2:10" x14ac:dyDescent="0.2">
      <c r="B2606" s="447"/>
      <c r="C2606" s="448"/>
      <c r="D2606" s="448" t="s">
        <v>348</v>
      </c>
      <c r="E2606" s="448"/>
      <c r="F2606" s="459">
        <v>0.41256020415564981</v>
      </c>
      <c r="G2606" s="449"/>
      <c r="H2606" s="448"/>
      <c r="I2606" s="448"/>
      <c r="J2606" s="450"/>
    </row>
    <row r="2607" spans="2:10" x14ac:dyDescent="0.2">
      <c r="B2607" s="447"/>
      <c r="C2607" s="448"/>
      <c r="D2607" s="448" t="s">
        <v>349</v>
      </c>
      <c r="E2607" s="448"/>
      <c r="F2607" s="460">
        <v>2.869586580678773</v>
      </c>
      <c r="G2607" s="449"/>
      <c r="H2607" s="448"/>
      <c r="I2607" s="448"/>
      <c r="J2607" s="450"/>
    </row>
    <row r="2608" spans="2:10" x14ac:dyDescent="0.2">
      <c r="B2608" s="447"/>
      <c r="C2608" s="448"/>
      <c r="D2608" s="448" t="s">
        <v>350</v>
      </c>
      <c r="E2608" s="448"/>
      <c r="F2608" s="459">
        <v>7.3453677221984134E-2</v>
      </c>
      <c r="G2608" s="449"/>
      <c r="H2608" s="448"/>
      <c r="I2608" s="448"/>
      <c r="J2608" s="450"/>
    </row>
    <row r="2609" spans="2:10" x14ac:dyDescent="0.2">
      <c r="B2609" s="447"/>
      <c r="C2609" s="448"/>
      <c r="D2609" s="448" t="s">
        <v>351</v>
      </c>
      <c r="E2609" s="448"/>
      <c r="F2609" s="462">
        <v>35.33</v>
      </c>
      <c r="G2609" s="449"/>
      <c r="H2609" s="448"/>
      <c r="I2609" s="448"/>
      <c r="J2609" s="450"/>
    </row>
    <row r="2610" spans="2:10" x14ac:dyDescent="0.2">
      <c r="B2610" s="447"/>
      <c r="C2610" s="448"/>
      <c r="D2610" s="448" t="s">
        <v>352</v>
      </c>
      <c r="E2610" s="448"/>
      <c r="F2610" s="462">
        <v>65.069999999999993</v>
      </c>
      <c r="G2610" s="449"/>
      <c r="H2610" s="448"/>
      <c r="I2610" s="448"/>
      <c r="J2610" s="450"/>
    </row>
    <row r="2611" spans="2:10" x14ac:dyDescent="0.2">
      <c r="B2611" s="447"/>
      <c r="C2611" s="448"/>
      <c r="D2611" s="448" t="s">
        <v>353</v>
      </c>
      <c r="E2611" s="448"/>
      <c r="F2611" s="462">
        <v>29.739999999999995</v>
      </c>
      <c r="G2611" s="449"/>
      <c r="H2611" s="448"/>
      <c r="I2611" s="448"/>
      <c r="J2611" s="450"/>
    </row>
    <row r="2612" spans="2:10" x14ac:dyDescent="0.2">
      <c r="B2612" s="447"/>
      <c r="C2612" s="448"/>
      <c r="D2612" s="448" t="s">
        <v>354</v>
      </c>
      <c r="E2612" s="448"/>
      <c r="F2612" s="462">
        <v>3.3830540711668779E-3</v>
      </c>
      <c r="G2612" s="449"/>
      <c r="H2612" s="448"/>
      <c r="I2612" s="448"/>
      <c r="J2612" s="450"/>
    </row>
    <row r="2613" spans="2:10" x14ac:dyDescent="0.2">
      <c r="B2613" s="447"/>
      <c r="C2613" s="448"/>
      <c r="D2613" s="448"/>
      <c r="E2613" s="448"/>
      <c r="F2613" s="448"/>
      <c r="G2613" s="449"/>
      <c r="H2613" s="448"/>
      <c r="I2613" s="448"/>
      <c r="J2613" s="450"/>
    </row>
    <row r="2614" spans="2:10" x14ac:dyDescent="0.2">
      <c r="B2614" s="451" t="s">
        <v>775</v>
      </c>
      <c r="C2614" s="452"/>
      <c r="D2614" s="452"/>
      <c r="E2614" s="452"/>
      <c r="F2614" s="452"/>
      <c r="G2614" s="453"/>
      <c r="H2614" s="452"/>
      <c r="I2614" s="452"/>
      <c r="J2614" s="454"/>
    </row>
    <row r="2615" spans="2:10" x14ac:dyDescent="0.2">
      <c r="B2615" s="447"/>
      <c r="C2615" s="448"/>
      <c r="D2615" s="448"/>
      <c r="E2615" s="448"/>
      <c r="F2615" s="448"/>
      <c r="G2615" s="449"/>
      <c r="H2615" s="448"/>
      <c r="I2615" s="448"/>
      <c r="J2615" s="450"/>
    </row>
    <row r="2616" spans="2:10" x14ac:dyDescent="0.2">
      <c r="B2616" s="447"/>
      <c r="C2616" s="448" t="s">
        <v>356</v>
      </c>
      <c r="D2616" s="448"/>
      <c r="E2616" s="448"/>
      <c r="F2616" s="455" t="s">
        <v>340</v>
      </c>
      <c r="G2616" s="449"/>
      <c r="H2616" s="448"/>
      <c r="I2616" s="448"/>
      <c r="J2616" s="450"/>
    </row>
    <row r="2617" spans="2:10" x14ac:dyDescent="0.2">
      <c r="B2617" s="447"/>
      <c r="C2617" s="448"/>
      <c r="D2617" s="448" t="s">
        <v>357</v>
      </c>
      <c r="E2617" s="448"/>
      <c r="F2617" s="462">
        <v>35.33</v>
      </c>
      <c r="G2617" s="449"/>
      <c r="H2617" s="448"/>
      <c r="I2617" s="448"/>
      <c r="J2617" s="450"/>
    </row>
    <row r="2618" spans="2:10" x14ac:dyDescent="0.2">
      <c r="B2618" s="447"/>
      <c r="C2618" s="448"/>
      <c r="D2618" s="448" t="s">
        <v>358</v>
      </c>
      <c r="E2618" s="448"/>
      <c r="F2618" s="462">
        <v>41.91</v>
      </c>
      <c r="G2618" s="449"/>
      <c r="H2618" s="448"/>
      <c r="I2618" s="448"/>
      <c r="J2618" s="450"/>
    </row>
    <row r="2619" spans="2:10" x14ac:dyDescent="0.2">
      <c r="B2619" s="447"/>
      <c r="C2619" s="448"/>
      <c r="D2619" s="448" t="s">
        <v>359</v>
      </c>
      <c r="E2619" s="448"/>
      <c r="F2619" s="462">
        <v>43.01</v>
      </c>
      <c r="G2619" s="449"/>
      <c r="H2619" s="448"/>
      <c r="I2619" s="448"/>
      <c r="J2619" s="450"/>
    </row>
    <row r="2620" spans="2:10" x14ac:dyDescent="0.2">
      <c r="B2620" s="447"/>
      <c r="C2620" s="448"/>
      <c r="D2620" s="448" t="s">
        <v>360</v>
      </c>
      <c r="E2620" s="448"/>
      <c r="F2620" s="462">
        <v>43.95</v>
      </c>
      <c r="G2620" s="449"/>
      <c r="H2620" s="448"/>
      <c r="I2620" s="448"/>
      <c r="J2620" s="450"/>
    </row>
    <row r="2621" spans="2:10" x14ac:dyDescent="0.2">
      <c r="B2621" s="447"/>
      <c r="C2621" s="448"/>
      <c r="D2621" s="448" t="s">
        <v>361</v>
      </c>
      <c r="E2621" s="448"/>
      <c r="F2621" s="462">
        <v>44.86</v>
      </c>
      <c r="G2621" s="449"/>
      <c r="H2621" s="448"/>
      <c r="I2621" s="448"/>
      <c r="J2621" s="450"/>
    </row>
    <row r="2622" spans="2:10" x14ac:dyDescent="0.2">
      <c r="B2622" s="447"/>
      <c r="C2622" s="448"/>
      <c r="D2622" s="448" t="s">
        <v>362</v>
      </c>
      <c r="E2622" s="448"/>
      <c r="F2622" s="462">
        <v>45.78</v>
      </c>
      <c r="G2622" s="449"/>
      <c r="H2622" s="448"/>
      <c r="I2622" s="448"/>
      <c r="J2622" s="450"/>
    </row>
    <row r="2623" spans="2:10" x14ac:dyDescent="0.2">
      <c r="B2623" s="447"/>
      <c r="C2623" s="448"/>
      <c r="D2623" s="448" t="s">
        <v>363</v>
      </c>
      <c r="E2623" s="448"/>
      <c r="F2623" s="462">
        <v>46.73</v>
      </c>
      <c r="G2623" s="449"/>
      <c r="H2623" s="448"/>
      <c r="I2623" s="448"/>
      <c r="J2623" s="450"/>
    </row>
    <row r="2624" spans="2:10" x14ac:dyDescent="0.2">
      <c r="B2624" s="447"/>
      <c r="C2624" s="448"/>
      <c r="D2624" s="448" t="s">
        <v>364</v>
      </c>
      <c r="E2624" s="448"/>
      <c r="F2624" s="462">
        <v>47.76</v>
      </c>
      <c r="G2624" s="449"/>
      <c r="H2624" s="448"/>
      <c r="I2624" s="448"/>
      <c r="J2624" s="450"/>
    </row>
    <row r="2625" spans="2:10" x14ac:dyDescent="0.2">
      <c r="B2625" s="447"/>
      <c r="C2625" s="448"/>
      <c r="D2625" s="448" t="s">
        <v>365</v>
      </c>
      <c r="E2625" s="448"/>
      <c r="F2625" s="462">
        <v>48.97</v>
      </c>
      <c r="G2625" s="449"/>
      <c r="H2625" s="448"/>
      <c r="I2625" s="448"/>
      <c r="J2625" s="450"/>
    </row>
    <row r="2626" spans="2:10" x14ac:dyDescent="0.2">
      <c r="B2626" s="447"/>
      <c r="C2626" s="448"/>
      <c r="D2626" s="448" t="s">
        <v>366</v>
      </c>
      <c r="E2626" s="448"/>
      <c r="F2626" s="462">
        <v>50.64</v>
      </c>
      <c r="G2626" s="449"/>
      <c r="H2626" s="448"/>
      <c r="I2626" s="448"/>
      <c r="J2626" s="450"/>
    </row>
    <row r="2627" spans="2:10" x14ac:dyDescent="0.2">
      <c r="B2627" s="447"/>
      <c r="C2627" s="448"/>
      <c r="D2627" s="448" t="s">
        <v>367</v>
      </c>
      <c r="E2627" s="448"/>
      <c r="F2627" s="462">
        <v>65.069999999999993</v>
      </c>
      <c r="G2627" s="449"/>
      <c r="H2627" s="448"/>
      <c r="I2627" s="448"/>
      <c r="J2627" s="450"/>
    </row>
    <row r="2628" spans="2:10" x14ac:dyDescent="0.2">
      <c r="B2628" s="447"/>
      <c r="C2628" s="448"/>
      <c r="D2628" s="448"/>
      <c r="E2628" s="448"/>
      <c r="F2628" s="448"/>
      <c r="G2628" s="449"/>
      <c r="H2628" s="448"/>
      <c r="I2628" s="448"/>
      <c r="J2628" s="450"/>
    </row>
    <row r="2629" spans="2:10" x14ac:dyDescent="0.2">
      <c r="B2629" s="451" t="s">
        <v>576</v>
      </c>
      <c r="C2629" s="452"/>
      <c r="D2629" s="452"/>
      <c r="E2629" s="452"/>
      <c r="F2629" s="452"/>
      <c r="G2629" s="453"/>
      <c r="H2629" s="452"/>
      <c r="I2629" s="452"/>
      <c r="J2629" s="454"/>
    </row>
    <row r="2630" spans="2:10" x14ac:dyDescent="0.2">
      <c r="B2630" s="447"/>
      <c r="C2630" s="448"/>
      <c r="D2630" s="448"/>
      <c r="E2630" s="448"/>
      <c r="F2630" s="448"/>
      <c r="G2630" s="449"/>
      <c r="H2630" s="448"/>
      <c r="I2630" s="448"/>
      <c r="J2630" s="450"/>
    </row>
    <row r="2631" spans="2:10" x14ac:dyDescent="0.2">
      <c r="B2631" s="447"/>
      <c r="C2631" s="448" t="s">
        <v>335</v>
      </c>
      <c r="D2631" s="448"/>
      <c r="E2631" s="448"/>
      <c r="F2631" s="448"/>
      <c r="G2631" s="449"/>
      <c r="H2631" s="448"/>
      <c r="I2631" s="448"/>
      <c r="J2631" s="450"/>
    </row>
    <row r="2632" spans="2:10" x14ac:dyDescent="0.2">
      <c r="B2632" s="447"/>
      <c r="C2632" s="448"/>
      <c r="D2632" s="448" t="s">
        <v>774</v>
      </c>
      <c r="E2632" s="448"/>
      <c r="F2632" s="448"/>
      <c r="G2632" s="449"/>
      <c r="H2632" s="448"/>
      <c r="I2632" s="448"/>
      <c r="J2632" s="450"/>
    </row>
    <row r="2633" spans="2:10" x14ac:dyDescent="0.2">
      <c r="B2633" s="447"/>
      <c r="C2633" s="448"/>
      <c r="D2633" s="448" t="s">
        <v>574</v>
      </c>
      <c r="E2633" s="448"/>
      <c r="F2633" s="448"/>
      <c r="G2633" s="449"/>
      <c r="H2633" s="448"/>
      <c r="I2633" s="448"/>
      <c r="J2633" s="450"/>
    </row>
    <row r="2634" spans="2:10" x14ac:dyDescent="0.2">
      <c r="B2634" s="447"/>
      <c r="C2634" s="448"/>
      <c r="D2634" s="448" t="s">
        <v>470</v>
      </c>
      <c r="E2634" s="448"/>
      <c r="F2634" s="448"/>
      <c r="G2634" s="449"/>
      <c r="H2634" s="448"/>
      <c r="I2634" s="448"/>
      <c r="J2634" s="450"/>
    </row>
    <row r="2635" spans="2:10" x14ac:dyDescent="0.2">
      <c r="B2635" s="447"/>
      <c r="C2635" s="448"/>
      <c r="D2635" s="448"/>
      <c r="E2635" s="448"/>
      <c r="F2635" s="448"/>
      <c r="G2635" s="449"/>
      <c r="H2635" s="448"/>
      <c r="I2635" s="448"/>
      <c r="J2635" s="450"/>
    </row>
    <row r="2636" spans="2:10" x14ac:dyDescent="0.2">
      <c r="B2636" s="447"/>
      <c r="C2636" s="448"/>
      <c r="D2636" s="448"/>
      <c r="E2636" s="448"/>
      <c r="F2636" s="448"/>
      <c r="G2636" s="449"/>
      <c r="H2636" s="448"/>
      <c r="I2636" s="448"/>
      <c r="J2636" s="450"/>
    </row>
    <row r="2637" spans="2:10" x14ac:dyDescent="0.2">
      <c r="B2637" s="447"/>
      <c r="C2637" s="448"/>
      <c r="D2637" s="448"/>
      <c r="E2637" s="448"/>
      <c r="F2637" s="448"/>
      <c r="G2637" s="449"/>
      <c r="H2637" s="448"/>
      <c r="I2637" s="448"/>
      <c r="J2637" s="450"/>
    </row>
    <row r="2638" spans="2:10" x14ac:dyDescent="0.2">
      <c r="B2638" s="447"/>
      <c r="C2638" s="448"/>
      <c r="D2638" s="448"/>
      <c r="E2638" s="448"/>
      <c r="F2638" s="448"/>
      <c r="G2638" s="449"/>
      <c r="H2638" s="448"/>
      <c r="I2638" s="448"/>
      <c r="J2638" s="450"/>
    </row>
    <row r="2639" spans="2:10" x14ac:dyDescent="0.2">
      <c r="B2639" s="447"/>
      <c r="C2639" s="448"/>
      <c r="D2639" s="448"/>
      <c r="E2639" s="448"/>
      <c r="F2639" s="448"/>
      <c r="G2639" s="449"/>
      <c r="H2639" s="448"/>
      <c r="I2639" s="448"/>
      <c r="J2639" s="450"/>
    </row>
    <row r="2640" spans="2:10" x14ac:dyDescent="0.2">
      <c r="B2640" s="447"/>
      <c r="C2640" s="448"/>
      <c r="D2640" s="448"/>
      <c r="E2640" s="448"/>
      <c r="F2640" s="448"/>
      <c r="G2640" s="449"/>
      <c r="H2640" s="448"/>
      <c r="I2640" s="448"/>
      <c r="J2640" s="450"/>
    </row>
    <row r="2641" spans="2:10" x14ac:dyDescent="0.2">
      <c r="B2641" s="447"/>
      <c r="C2641" s="448"/>
      <c r="D2641" s="448"/>
      <c r="E2641" s="448"/>
      <c r="F2641" s="448"/>
      <c r="G2641" s="449"/>
      <c r="H2641" s="448"/>
      <c r="I2641" s="448"/>
      <c r="J2641" s="450"/>
    </row>
    <row r="2642" spans="2:10" x14ac:dyDescent="0.2">
      <c r="B2642" s="447"/>
      <c r="C2642" s="448"/>
      <c r="D2642" s="448"/>
      <c r="E2642" s="448"/>
      <c r="F2642" s="448"/>
      <c r="G2642" s="449"/>
      <c r="H2642" s="448"/>
      <c r="I2642" s="448"/>
      <c r="J2642" s="450"/>
    </row>
    <row r="2643" spans="2:10" x14ac:dyDescent="0.2">
      <c r="B2643" s="447"/>
      <c r="C2643" s="448"/>
      <c r="D2643" s="448"/>
      <c r="E2643" s="448"/>
      <c r="F2643" s="448"/>
      <c r="G2643" s="449"/>
      <c r="H2643" s="448"/>
      <c r="I2643" s="448"/>
      <c r="J2643" s="450"/>
    </row>
    <row r="2644" spans="2:10" x14ac:dyDescent="0.2">
      <c r="B2644" s="447"/>
      <c r="C2644" s="448"/>
      <c r="D2644" s="448"/>
      <c r="E2644" s="448"/>
      <c r="F2644" s="448"/>
      <c r="G2644" s="449"/>
      <c r="H2644" s="448"/>
      <c r="I2644" s="448"/>
      <c r="J2644" s="450"/>
    </row>
    <row r="2645" spans="2:10" x14ac:dyDescent="0.2">
      <c r="B2645" s="447"/>
      <c r="C2645" s="448"/>
      <c r="D2645" s="448"/>
      <c r="E2645" s="448"/>
      <c r="F2645" s="448"/>
      <c r="G2645" s="449"/>
      <c r="H2645" s="448"/>
      <c r="I2645" s="448"/>
      <c r="J2645" s="450"/>
    </row>
    <row r="2646" spans="2:10" x14ac:dyDescent="0.2">
      <c r="B2646" s="447"/>
      <c r="C2646" s="448"/>
      <c r="D2646" s="448"/>
      <c r="E2646" s="448"/>
      <c r="F2646" s="448"/>
      <c r="G2646" s="449"/>
      <c r="H2646" s="448"/>
      <c r="I2646" s="448"/>
      <c r="J2646" s="450"/>
    </row>
    <row r="2647" spans="2:10" x14ac:dyDescent="0.2">
      <c r="B2647" s="447"/>
      <c r="C2647" s="448"/>
      <c r="D2647" s="448"/>
      <c r="E2647" s="448"/>
      <c r="F2647" s="448"/>
      <c r="G2647" s="449"/>
      <c r="H2647" s="448"/>
      <c r="I2647" s="448"/>
      <c r="J2647" s="450"/>
    </row>
    <row r="2648" spans="2:10" x14ac:dyDescent="0.2">
      <c r="B2648" s="447"/>
      <c r="C2648" s="448"/>
      <c r="D2648" s="448"/>
      <c r="E2648" s="448"/>
      <c r="F2648" s="448"/>
      <c r="G2648" s="449"/>
      <c r="H2648" s="448"/>
      <c r="I2648" s="448"/>
      <c r="J2648" s="450"/>
    </row>
    <row r="2649" spans="2:10" x14ac:dyDescent="0.2">
      <c r="B2649" s="447"/>
      <c r="C2649" s="448"/>
      <c r="D2649" s="448"/>
      <c r="E2649" s="448"/>
      <c r="F2649" s="448"/>
      <c r="G2649" s="449"/>
      <c r="H2649" s="448"/>
      <c r="I2649" s="448"/>
      <c r="J2649" s="450"/>
    </row>
    <row r="2650" spans="2:10" x14ac:dyDescent="0.2">
      <c r="B2650" s="447"/>
      <c r="C2650" s="448"/>
      <c r="D2650" s="448"/>
      <c r="E2650" s="448"/>
      <c r="F2650" s="448"/>
      <c r="G2650" s="449"/>
      <c r="H2650" s="448"/>
      <c r="I2650" s="448"/>
      <c r="J2650" s="450"/>
    </row>
    <row r="2651" spans="2:10" x14ac:dyDescent="0.2">
      <c r="B2651" s="447"/>
      <c r="C2651" s="448"/>
      <c r="D2651" s="448"/>
      <c r="E2651" s="448"/>
      <c r="F2651" s="448"/>
      <c r="G2651" s="449"/>
      <c r="H2651" s="448"/>
      <c r="I2651" s="448"/>
      <c r="J2651" s="450"/>
    </row>
    <row r="2652" spans="2:10" x14ac:dyDescent="0.2">
      <c r="B2652" s="447"/>
      <c r="C2652" s="448"/>
      <c r="D2652" s="448"/>
      <c r="E2652" s="448"/>
      <c r="F2652" s="448"/>
      <c r="G2652" s="449"/>
      <c r="H2652" s="448"/>
      <c r="I2652" s="448"/>
      <c r="J2652" s="450"/>
    </row>
    <row r="2653" spans="2:10" x14ac:dyDescent="0.2">
      <c r="B2653" s="447"/>
      <c r="C2653" s="448"/>
      <c r="D2653" s="448"/>
      <c r="E2653" s="448"/>
      <c r="F2653" s="448"/>
      <c r="G2653" s="449"/>
      <c r="H2653" s="448"/>
      <c r="I2653" s="448"/>
      <c r="J2653" s="450"/>
    </row>
    <row r="2654" spans="2:10" x14ac:dyDescent="0.2">
      <c r="B2654" s="447"/>
      <c r="C2654" s="448" t="s">
        <v>339</v>
      </c>
      <c r="D2654" s="448"/>
      <c r="E2654" s="448"/>
      <c r="F2654" s="455" t="s">
        <v>340</v>
      </c>
      <c r="G2654" s="449"/>
      <c r="H2654" s="448"/>
      <c r="I2654" s="448"/>
      <c r="J2654" s="450"/>
    </row>
    <row r="2655" spans="2:10" x14ac:dyDescent="0.2">
      <c r="B2655" s="447"/>
      <c r="C2655" s="448"/>
      <c r="D2655" s="448" t="s">
        <v>341</v>
      </c>
      <c r="E2655" s="448"/>
      <c r="F2655" s="456">
        <v>1000000</v>
      </c>
      <c r="G2655" s="449"/>
      <c r="H2655" s="448"/>
      <c r="I2655" s="448"/>
      <c r="J2655" s="450"/>
    </row>
    <row r="2656" spans="2:10" x14ac:dyDescent="0.2">
      <c r="B2656" s="447"/>
      <c r="C2656" s="448"/>
      <c r="D2656" s="448" t="s">
        <v>342</v>
      </c>
      <c r="E2656" s="448"/>
      <c r="F2656" s="462">
        <v>19.2</v>
      </c>
      <c r="G2656" s="449"/>
      <c r="H2656" s="448"/>
      <c r="I2656" s="448"/>
      <c r="J2656" s="450"/>
    </row>
    <row r="2657" spans="2:10" x14ac:dyDescent="0.2">
      <c r="B2657" s="447"/>
      <c r="C2657" s="448"/>
      <c r="D2657" s="448" t="s">
        <v>343</v>
      </c>
      <c r="E2657" s="448"/>
      <c r="F2657" s="462">
        <v>21.019989339999501</v>
      </c>
      <c r="G2657" s="449"/>
      <c r="H2657" s="448"/>
      <c r="I2657" s="448"/>
      <c r="J2657" s="450"/>
    </row>
    <row r="2658" spans="2:10" x14ac:dyDescent="0.2">
      <c r="B2658" s="447"/>
      <c r="C2658" s="448"/>
      <c r="D2658" s="448" t="s">
        <v>344</v>
      </c>
      <c r="E2658" s="448"/>
      <c r="F2658" s="462">
        <v>20.88</v>
      </c>
      <c r="G2658" s="449"/>
      <c r="H2658" s="448"/>
      <c r="I2658" s="448"/>
      <c r="J2658" s="450"/>
    </row>
    <row r="2659" spans="2:10" x14ac:dyDescent="0.2">
      <c r="B2659" s="447"/>
      <c r="C2659" s="448"/>
      <c r="D2659" s="448" t="s">
        <v>345</v>
      </c>
      <c r="E2659" s="448"/>
      <c r="F2659" s="462">
        <v>20.79</v>
      </c>
      <c r="G2659" s="449"/>
      <c r="H2659" s="448"/>
      <c r="I2659" s="448"/>
      <c r="J2659" s="450"/>
    </row>
    <row r="2660" spans="2:10" x14ac:dyDescent="0.2">
      <c r="B2660" s="447"/>
      <c r="C2660" s="448"/>
      <c r="D2660" s="448" t="s">
        <v>346</v>
      </c>
      <c r="E2660" s="448"/>
      <c r="F2660" s="462">
        <v>3.5856773874363759</v>
      </c>
      <c r="G2660" s="449"/>
      <c r="H2660" s="448"/>
      <c r="I2660" s="448"/>
      <c r="J2660" s="450"/>
    </row>
    <row r="2661" spans="2:10" x14ac:dyDescent="0.2">
      <c r="B2661" s="447"/>
      <c r="C2661" s="448"/>
      <c r="D2661" s="448" t="s">
        <v>347</v>
      </c>
      <c r="E2661" s="448"/>
      <c r="F2661" s="462">
        <v>12.857082326772554</v>
      </c>
      <c r="G2661" s="449"/>
      <c r="H2661" s="448"/>
      <c r="I2661" s="448"/>
      <c r="J2661" s="450"/>
    </row>
    <row r="2662" spans="2:10" x14ac:dyDescent="0.2">
      <c r="B2662" s="447"/>
      <c r="C2662" s="448"/>
      <c r="D2662" s="448" t="s">
        <v>348</v>
      </c>
      <c r="E2662" s="448"/>
      <c r="F2662" s="459">
        <v>0.29794309904620442</v>
      </c>
      <c r="G2662" s="449"/>
      <c r="H2662" s="448"/>
      <c r="I2662" s="448"/>
      <c r="J2662" s="450"/>
    </row>
    <row r="2663" spans="2:10" x14ac:dyDescent="0.2">
      <c r="B2663" s="447"/>
      <c r="C2663" s="448"/>
      <c r="D2663" s="448" t="s">
        <v>349</v>
      </c>
      <c r="E2663" s="448"/>
      <c r="F2663" s="460">
        <v>2.7505335730734162</v>
      </c>
      <c r="G2663" s="449"/>
      <c r="H2663" s="448"/>
      <c r="I2663" s="448"/>
      <c r="J2663" s="450"/>
    </row>
    <row r="2664" spans="2:10" x14ac:dyDescent="0.2">
      <c r="B2664" s="447"/>
      <c r="C2664" s="448"/>
      <c r="D2664" s="448" t="s">
        <v>350</v>
      </c>
      <c r="E2664" s="448"/>
      <c r="F2664" s="459">
        <v>0.17058416773851995</v>
      </c>
      <c r="G2664" s="449"/>
      <c r="H2664" s="448"/>
      <c r="I2664" s="448"/>
      <c r="J2664" s="450"/>
    </row>
    <row r="2665" spans="2:10" x14ac:dyDescent="0.2">
      <c r="B2665" s="447"/>
      <c r="C2665" s="448"/>
      <c r="D2665" s="448" t="s">
        <v>351</v>
      </c>
      <c r="E2665" s="448"/>
      <c r="F2665" s="462">
        <v>9.8800000000000008</v>
      </c>
      <c r="G2665" s="449"/>
      <c r="H2665" s="448"/>
      <c r="I2665" s="448"/>
      <c r="J2665" s="450"/>
    </row>
    <row r="2666" spans="2:10" x14ac:dyDescent="0.2">
      <c r="B2666" s="447"/>
      <c r="C2666" s="448"/>
      <c r="D2666" s="448" t="s">
        <v>352</v>
      </c>
      <c r="E2666" s="448"/>
      <c r="F2666" s="462">
        <v>40.67</v>
      </c>
      <c r="G2666" s="449"/>
      <c r="H2666" s="448"/>
      <c r="I2666" s="448"/>
      <c r="J2666" s="450"/>
    </row>
    <row r="2667" spans="2:10" x14ac:dyDescent="0.2">
      <c r="B2667" s="447"/>
      <c r="C2667" s="448"/>
      <c r="D2667" s="448" t="s">
        <v>353</v>
      </c>
      <c r="E2667" s="448"/>
      <c r="F2667" s="462">
        <v>30.79</v>
      </c>
      <c r="G2667" s="449"/>
      <c r="H2667" s="448"/>
      <c r="I2667" s="448"/>
      <c r="J2667" s="450"/>
    </row>
    <row r="2668" spans="2:10" x14ac:dyDescent="0.2">
      <c r="B2668" s="447"/>
      <c r="C2668" s="448"/>
      <c r="D2668" s="448" t="s">
        <v>354</v>
      </c>
      <c r="E2668" s="448"/>
      <c r="F2668" s="462">
        <v>3.5856773874363757E-3</v>
      </c>
      <c r="G2668" s="449"/>
      <c r="H2668" s="448"/>
      <c r="I2668" s="448"/>
      <c r="J2668" s="450"/>
    </row>
    <row r="2669" spans="2:10" x14ac:dyDescent="0.2">
      <c r="B2669" s="447"/>
      <c r="C2669" s="448"/>
      <c r="D2669" s="448"/>
      <c r="E2669" s="448"/>
      <c r="F2669" s="448"/>
      <c r="G2669" s="449"/>
      <c r="H2669" s="448"/>
      <c r="I2669" s="448"/>
      <c r="J2669" s="450"/>
    </row>
    <row r="2670" spans="2:10" x14ac:dyDescent="0.2">
      <c r="B2670" s="451" t="s">
        <v>580</v>
      </c>
      <c r="C2670" s="452"/>
      <c r="D2670" s="452"/>
      <c r="E2670" s="452"/>
      <c r="F2670" s="452"/>
      <c r="G2670" s="453"/>
      <c r="H2670" s="452"/>
      <c r="I2670" s="452"/>
      <c r="J2670" s="454"/>
    </row>
    <row r="2671" spans="2:10" x14ac:dyDescent="0.2">
      <c r="B2671" s="447"/>
      <c r="C2671" s="448"/>
      <c r="D2671" s="448"/>
      <c r="E2671" s="448"/>
      <c r="F2671" s="448"/>
      <c r="G2671" s="449"/>
      <c r="H2671" s="448"/>
      <c r="I2671" s="448"/>
      <c r="J2671" s="450"/>
    </row>
    <row r="2672" spans="2:10" x14ac:dyDescent="0.2">
      <c r="B2672" s="447"/>
      <c r="C2672" s="448" t="s">
        <v>356</v>
      </c>
      <c r="D2672" s="448"/>
      <c r="E2672" s="448"/>
      <c r="F2672" s="455" t="s">
        <v>340</v>
      </c>
      <c r="G2672" s="449"/>
      <c r="H2672" s="448"/>
      <c r="I2672" s="448"/>
      <c r="J2672" s="450"/>
    </row>
    <row r="2673" spans="2:10" x14ac:dyDescent="0.2">
      <c r="B2673" s="447"/>
      <c r="C2673" s="448"/>
      <c r="D2673" s="448" t="s">
        <v>357</v>
      </c>
      <c r="E2673" s="448"/>
      <c r="F2673" s="462">
        <v>9.8800000000000008</v>
      </c>
      <c r="G2673" s="449"/>
      <c r="H2673" s="448"/>
      <c r="I2673" s="448"/>
      <c r="J2673" s="450"/>
    </row>
    <row r="2674" spans="2:10" x14ac:dyDescent="0.2">
      <c r="B2674" s="447"/>
      <c r="C2674" s="448"/>
      <c r="D2674" s="448" t="s">
        <v>358</v>
      </c>
      <c r="E2674" s="448"/>
      <c r="F2674" s="462">
        <v>16.38</v>
      </c>
      <c r="G2674" s="449"/>
      <c r="H2674" s="448"/>
      <c r="I2674" s="448"/>
      <c r="J2674" s="450"/>
    </row>
    <row r="2675" spans="2:10" x14ac:dyDescent="0.2">
      <c r="B2675" s="447"/>
      <c r="C2675" s="448"/>
      <c r="D2675" s="448" t="s">
        <v>359</v>
      </c>
      <c r="E2675" s="448"/>
      <c r="F2675" s="462">
        <v>17.71</v>
      </c>
      <c r="G2675" s="449"/>
      <c r="H2675" s="448"/>
      <c r="I2675" s="448"/>
      <c r="J2675" s="450"/>
    </row>
    <row r="2676" spans="2:10" x14ac:dyDescent="0.2">
      <c r="B2676" s="447"/>
      <c r="C2676" s="448"/>
      <c r="D2676" s="448" t="s">
        <v>360</v>
      </c>
      <c r="E2676" s="448"/>
      <c r="F2676" s="462">
        <v>18.88</v>
      </c>
      <c r="G2676" s="449"/>
      <c r="H2676" s="448"/>
      <c r="I2676" s="448"/>
      <c r="J2676" s="450"/>
    </row>
    <row r="2677" spans="2:10" x14ac:dyDescent="0.2">
      <c r="B2677" s="447"/>
      <c r="C2677" s="448"/>
      <c r="D2677" s="448" t="s">
        <v>361</v>
      </c>
      <c r="E2677" s="448"/>
      <c r="F2677" s="462">
        <v>19.91</v>
      </c>
      <c r="G2677" s="449"/>
      <c r="H2677" s="448"/>
      <c r="I2677" s="448"/>
      <c r="J2677" s="450"/>
    </row>
    <row r="2678" spans="2:10" x14ac:dyDescent="0.2">
      <c r="B2678" s="447"/>
      <c r="C2678" s="448"/>
      <c r="D2678" s="448" t="s">
        <v>362</v>
      </c>
      <c r="E2678" s="448"/>
      <c r="F2678" s="462">
        <v>20.88</v>
      </c>
      <c r="G2678" s="449"/>
      <c r="H2678" s="448"/>
      <c r="I2678" s="448"/>
      <c r="J2678" s="450"/>
    </row>
    <row r="2679" spans="2:10" x14ac:dyDescent="0.2">
      <c r="B2679" s="447"/>
      <c r="C2679" s="448"/>
      <c r="D2679" s="448" t="s">
        <v>363</v>
      </c>
      <c r="E2679" s="448"/>
      <c r="F2679" s="462">
        <v>21.85</v>
      </c>
      <c r="G2679" s="449"/>
      <c r="H2679" s="448"/>
      <c r="I2679" s="448"/>
      <c r="J2679" s="450"/>
    </row>
    <row r="2680" spans="2:10" x14ac:dyDescent="0.2">
      <c r="B2680" s="447"/>
      <c r="C2680" s="448"/>
      <c r="D2680" s="448" t="s">
        <v>364</v>
      </c>
      <c r="E2680" s="448"/>
      <c r="F2680" s="462">
        <v>22.88</v>
      </c>
      <c r="G2680" s="449"/>
      <c r="H2680" s="448"/>
      <c r="I2680" s="448"/>
      <c r="J2680" s="450"/>
    </row>
    <row r="2681" spans="2:10" x14ac:dyDescent="0.2">
      <c r="B2681" s="447"/>
      <c r="C2681" s="448"/>
      <c r="D2681" s="448" t="s">
        <v>365</v>
      </c>
      <c r="E2681" s="448"/>
      <c r="F2681" s="462">
        <v>24.1</v>
      </c>
      <c r="G2681" s="449"/>
      <c r="H2681" s="448"/>
      <c r="I2681" s="448"/>
      <c r="J2681" s="450"/>
    </row>
    <row r="2682" spans="2:10" x14ac:dyDescent="0.2">
      <c r="B2682" s="447"/>
      <c r="C2682" s="448"/>
      <c r="D2682" s="448" t="s">
        <v>366</v>
      </c>
      <c r="E2682" s="448"/>
      <c r="F2682" s="462">
        <v>25.78</v>
      </c>
      <c r="G2682" s="449"/>
      <c r="H2682" s="448"/>
      <c r="I2682" s="448"/>
      <c r="J2682" s="450"/>
    </row>
    <row r="2683" spans="2:10" x14ac:dyDescent="0.2">
      <c r="B2683" s="447"/>
      <c r="C2683" s="448"/>
      <c r="D2683" s="448" t="s">
        <v>367</v>
      </c>
      <c r="E2683" s="448"/>
      <c r="F2683" s="462">
        <v>40.67</v>
      </c>
      <c r="G2683" s="449"/>
      <c r="H2683" s="448"/>
      <c r="I2683" s="448"/>
      <c r="J2683" s="450"/>
    </row>
    <row r="2684" spans="2:10" x14ac:dyDescent="0.2">
      <c r="B2684" s="447"/>
      <c r="C2684" s="448"/>
      <c r="D2684" s="448"/>
      <c r="E2684" s="448"/>
      <c r="F2684" s="448"/>
      <c r="G2684" s="449"/>
      <c r="H2684" s="448"/>
      <c r="I2684" s="448"/>
      <c r="J2684" s="450"/>
    </row>
    <row r="2685" spans="2:10" x14ac:dyDescent="0.2">
      <c r="B2685" s="451" t="s">
        <v>581</v>
      </c>
      <c r="C2685" s="452"/>
      <c r="D2685" s="452"/>
      <c r="E2685" s="452"/>
      <c r="F2685" s="452"/>
      <c r="G2685" s="453"/>
      <c r="H2685" s="452"/>
      <c r="I2685" s="452"/>
      <c r="J2685" s="454"/>
    </row>
    <row r="2686" spans="2:10" x14ac:dyDescent="0.2">
      <c r="B2686" s="447"/>
      <c r="C2686" s="448"/>
      <c r="D2686" s="448"/>
      <c r="E2686" s="448"/>
      <c r="F2686" s="448"/>
      <c r="G2686" s="449"/>
      <c r="H2686" s="448"/>
      <c r="I2686" s="448"/>
      <c r="J2686" s="450"/>
    </row>
    <row r="2687" spans="2:10" x14ac:dyDescent="0.2">
      <c r="B2687" s="447"/>
      <c r="C2687" s="448" t="s">
        <v>335</v>
      </c>
      <c r="D2687" s="448"/>
      <c r="E2687" s="448"/>
      <c r="F2687" s="448"/>
      <c r="G2687" s="449"/>
      <c r="H2687" s="448"/>
      <c r="I2687" s="448"/>
      <c r="J2687" s="450"/>
    </row>
    <row r="2688" spans="2:10" x14ac:dyDescent="0.2">
      <c r="B2688" s="447"/>
      <c r="C2688" s="448"/>
      <c r="D2688" s="448" t="s">
        <v>773</v>
      </c>
      <c r="E2688" s="448"/>
      <c r="F2688" s="448"/>
      <c r="G2688" s="449"/>
      <c r="H2688" s="448"/>
      <c r="I2688" s="448"/>
      <c r="J2688" s="450"/>
    </row>
    <row r="2689" spans="2:10" x14ac:dyDescent="0.2">
      <c r="B2689" s="447"/>
      <c r="C2689" s="448"/>
      <c r="D2689" s="448" t="s">
        <v>579</v>
      </c>
      <c r="E2689" s="448"/>
      <c r="F2689" s="448"/>
      <c r="G2689" s="449"/>
      <c r="H2689" s="448"/>
      <c r="I2689" s="448"/>
      <c r="J2689" s="450"/>
    </row>
    <row r="2690" spans="2:10" x14ac:dyDescent="0.2">
      <c r="B2690" s="447"/>
      <c r="C2690" s="448"/>
      <c r="D2690" s="448" t="s">
        <v>470</v>
      </c>
      <c r="E2690" s="448"/>
      <c r="F2690" s="448"/>
      <c r="G2690" s="449"/>
      <c r="H2690" s="448"/>
      <c r="I2690" s="448"/>
      <c r="J2690" s="450"/>
    </row>
    <row r="2691" spans="2:10" x14ac:dyDescent="0.2">
      <c r="B2691" s="447"/>
      <c r="C2691" s="448"/>
      <c r="D2691" s="448"/>
      <c r="E2691" s="448"/>
      <c r="F2691" s="448"/>
      <c r="G2691" s="449"/>
      <c r="H2691" s="448"/>
      <c r="I2691" s="448"/>
      <c r="J2691" s="450"/>
    </row>
    <row r="2692" spans="2:10" x14ac:dyDescent="0.2">
      <c r="B2692" s="447"/>
      <c r="C2692" s="448"/>
      <c r="D2692" s="448"/>
      <c r="E2692" s="448"/>
      <c r="F2692" s="448"/>
      <c r="G2692" s="449"/>
      <c r="H2692" s="448"/>
      <c r="I2692" s="448"/>
      <c r="J2692" s="450"/>
    </row>
    <row r="2693" spans="2:10" x14ac:dyDescent="0.2">
      <c r="B2693" s="447"/>
      <c r="C2693" s="448"/>
      <c r="D2693" s="448"/>
      <c r="E2693" s="448"/>
      <c r="F2693" s="448"/>
      <c r="G2693" s="449"/>
      <c r="H2693" s="448"/>
      <c r="I2693" s="448"/>
      <c r="J2693" s="450"/>
    </row>
    <row r="2694" spans="2:10" x14ac:dyDescent="0.2">
      <c r="B2694" s="447"/>
      <c r="C2694" s="448"/>
      <c r="D2694" s="448"/>
      <c r="E2694" s="448"/>
      <c r="F2694" s="448"/>
      <c r="G2694" s="449"/>
      <c r="H2694" s="448"/>
      <c r="I2694" s="448"/>
      <c r="J2694" s="450"/>
    </row>
    <row r="2695" spans="2:10" x14ac:dyDescent="0.2">
      <c r="B2695" s="447"/>
      <c r="C2695" s="448"/>
      <c r="D2695" s="448"/>
      <c r="E2695" s="448"/>
      <c r="F2695" s="448"/>
      <c r="G2695" s="449"/>
      <c r="H2695" s="448"/>
      <c r="I2695" s="448"/>
      <c r="J2695" s="450"/>
    </row>
    <row r="2696" spans="2:10" x14ac:dyDescent="0.2">
      <c r="B2696" s="447"/>
      <c r="C2696" s="448"/>
      <c r="D2696" s="448"/>
      <c r="E2696" s="448"/>
      <c r="F2696" s="448"/>
      <c r="G2696" s="449"/>
      <c r="H2696" s="448"/>
      <c r="I2696" s="448"/>
      <c r="J2696" s="450"/>
    </row>
    <row r="2697" spans="2:10" x14ac:dyDescent="0.2">
      <c r="B2697" s="447"/>
      <c r="C2697" s="448"/>
      <c r="D2697" s="448"/>
      <c r="E2697" s="448"/>
      <c r="F2697" s="448"/>
      <c r="G2697" s="449"/>
      <c r="H2697" s="448"/>
      <c r="I2697" s="448"/>
      <c r="J2697" s="450"/>
    </row>
    <row r="2698" spans="2:10" x14ac:dyDescent="0.2">
      <c r="B2698" s="447"/>
      <c r="C2698" s="448"/>
      <c r="D2698" s="448"/>
      <c r="E2698" s="448"/>
      <c r="F2698" s="448"/>
      <c r="G2698" s="449"/>
      <c r="H2698" s="448"/>
      <c r="I2698" s="448"/>
      <c r="J2698" s="450"/>
    </row>
    <row r="2699" spans="2:10" x14ac:dyDescent="0.2">
      <c r="B2699" s="447"/>
      <c r="C2699" s="448"/>
      <c r="D2699" s="448"/>
      <c r="E2699" s="448"/>
      <c r="F2699" s="448"/>
      <c r="G2699" s="449"/>
      <c r="H2699" s="448"/>
      <c r="I2699" s="448"/>
      <c r="J2699" s="450"/>
    </row>
    <row r="2700" spans="2:10" x14ac:dyDescent="0.2">
      <c r="B2700" s="447"/>
      <c r="C2700" s="448"/>
      <c r="D2700" s="448"/>
      <c r="E2700" s="448"/>
      <c r="F2700" s="448"/>
      <c r="G2700" s="449"/>
      <c r="H2700" s="448"/>
      <c r="I2700" s="448"/>
      <c r="J2700" s="450"/>
    </row>
    <row r="2701" spans="2:10" x14ac:dyDescent="0.2">
      <c r="B2701" s="447"/>
      <c r="C2701" s="448"/>
      <c r="D2701" s="448"/>
      <c r="E2701" s="448"/>
      <c r="F2701" s="448"/>
      <c r="G2701" s="449"/>
      <c r="H2701" s="448"/>
      <c r="I2701" s="448"/>
      <c r="J2701" s="450"/>
    </row>
    <row r="2702" spans="2:10" x14ac:dyDescent="0.2">
      <c r="B2702" s="447"/>
      <c r="C2702" s="448"/>
      <c r="D2702" s="448"/>
      <c r="E2702" s="448"/>
      <c r="F2702" s="448"/>
      <c r="G2702" s="449"/>
      <c r="H2702" s="448"/>
      <c r="I2702" s="448"/>
      <c r="J2702" s="450"/>
    </row>
    <row r="2703" spans="2:10" x14ac:dyDescent="0.2">
      <c r="B2703" s="447"/>
      <c r="C2703" s="448"/>
      <c r="D2703" s="448"/>
      <c r="E2703" s="448"/>
      <c r="F2703" s="448"/>
      <c r="G2703" s="449"/>
      <c r="H2703" s="448"/>
      <c r="I2703" s="448"/>
      <c r="J2703" s="450"/>
    </row>
    <row r="2704" spans="2:10" x14ac:dyDescent="0.2">
      <c r="B2704" s="447"/>
      <c r="C2704" s="448"/>
      <c r="D2704" s="448"/>
      <c r="E2704" s="448"/>
      <c r="F2704" s="448"/>
      <c r="G2704" s="449"/>
      <c r="H2704" s="448"/>
      <c r="I2704" s="448"/>
      <c r="J2704" s="450"/>
    </row>
    <row r="2705" spans="2:10" x14ac:dyDescent="0.2">
      <c r="B2705" s="447"/>
      <c r="C2705" s="448"/>
      <c r="D2705" s="448"/>
      <c r="E2705" s="448"/>
      <c r="F2705" s="448"/>
      <c r="G2705" s="449"/>
      <c r="H2705" s="448"/>
      <c r="I2705" s="448"/>
      <c r="J2705" s="450"/>
    </row>
    <row r="2706" spans="2:10" x14ac:dyDescent="0.2">
      <c r="B2706" s="447"/>
      <c r="C2706" s="448"/>
      <c r="D2706" s="448"/>
      <c r="E2706" s="448"/>
      <c r="F2706" s="448"/>
      <c r="G2706" s="449"/>
      <c r="H2706" s="448"/>
      <c r="I2706" s="448"/>
      <c r="J2706" s="450"/>
    </row>
    <row r="2707" spans="2:10" x14ac:dyDescent="0.2">
      <c r="B2707" s="447"/>
      <c r="C2707" s="448"/>
      <c r="D2707" s="448"/>
      <c r="E2707" s="448"/>
      <c r="F2707" s="448"/>
      <c r="G2707" s="449"/>
      <c r="H2707" s="448"/>
      <c r="I2707" s="448"/>
      <c r="J2707" s="450"/>
    </row>
    <row r="2708" spans="2:10" x14ac:dyDescent="0.2">
      <c r="B2708" s="447"/>
      <c r="C2708" s="448"/>
      <c r="D2708" s="448"/>
      <c r="E2708" s="448"/>
      <c r="F2708" s="448"/>
      <c r="G2708" s="449"/>
      <c r="H2708" s="448"/>
      <c r="I2708" s="448"/>
      <c r="J2708" s="450"/>
    </row>
    <row r="2709" spans="2:10" x14ac:dyDescent="0.2">
      <c r="B2709" s="447"/>
      <c r="C2709" s="448"/>
      <c r="D2709" s="448"/>
      <c r="E2709" s="448"/>
      <c r="F2709" s="448"/>
      <c r="G2709" s="449"/>
      <c r="H2709" s="448"/>
      <c r="I2709" s="448"/>
      <c r="J2709" s="450"/>
    </row>
    <row r="2710" spans="2:10" x14ac:dyDescent="0.2">
      <c r="B2710" s="447"/>
      <c r="C2710" s="448" t="s">
        <v>339</v>
      </c>
      <c r="D2710" s="448"/>
      <c r="E2710" s="448"/>
      <c r="F2710" s="455" t="s">
        <v>340</v>
      </c>
      <c r="G2710" s="449"/>
      <c r="H2710" s="448"/>
      <c r="I2710" s="448"/>
      <c r="J2710" s="450"/>
    </row>
    <row r="2711" spans="2:10" x14ac:dyDescent="0.2">
      <c r="B2711" s="447"/>
      <c r="C2711" s="448"/>
      <c r="D2711" s="448" t="s">
        <v>341</v>
      </c>
      <c r="E2711" s="448"/>
      <c r="F2711" s="456">
        <v>1000000</v>
      </c>
      <c r="G2711" s="449"/>
      <c r="H2711" s="448"/>
      <c r="I2711" s="448"/>
      <c r="J2711" s="450"/>
    </row>
    <row r="2712" spans="2:10" x14ac:dyDescent="0.2">
      <c r="B2712" s="447"/>
      <c r="C2712" s="448"/>
      <c r="D2712" s="448" t="s">
        <v>342</v>
      </c>
      <c r="E2712" s="448"/>
      <c r="F2712" s="462">
        <v>19.54</v>
      </c>
      <c r="G2712" s="449"/>
      <c r="H2712" s="448"/>
      <c r="I2712" s="448"/>
      <c r="J2712" s="450"/>
    </row>
    <row r="2713" spans="2:10" x14ac:dyDescent="0.2">
      <c r="B2713" s="447"/>
      <c r="C2713" s="448"/>
      <c r="D2713" s="448" t="s">
        <v>343</v>
      </c>
      <c r="E2713" s="448"/>
      <c r="F2713" s="462">
        <v>21.361537229999666</v>
      </c>
      <c r="G2713" s="449"/>
      <c r="H2713" s="448"/>
      <c r="I2713" s="448"/>
      <c r="J2713" s="450"/>
    </row>
    <row r="2714" spans="2:10" x14ac:dyDescent="0.2">
      <c r="B2714" s="447"/>
      <c r="C2714" s="448"/>
      <c r="D2714" s="448" t="s">
        <v>344</v>
      </c>
      <c r="E2714" s="448"/>
      <c r="F2714" s="462">
        <v>21.23</v>
      </c>
      <c r="G2714" s="449"/>
      <c r="H2714" s="448"/>
      <c r="I2714" s="448"/>
      <c r="J2714" s="450"/>
    </row>
    <row r="2715" spans="2:10" x14ac:dyDescent="0.2">
      <c r="B2715" s="447"/>
      <c r="C2715" s="448"/>
      <c r="D2715" s="448" t="s">
        <v>345</v>
      </c>
      <c r="E2715" s="448"/>
      <c r="F2715" s="462">
        <v>21.09</v>
      </c>
      <c r="G2715" s="449"/>
      <c r="H2715" s="448"/>
      <c r="I2715" s="448"/>
      <c r="J2715" s="450"/>
    </row>
    <row r="2716" spans="2:10" x14ac:dyDescent="0.2">
      <c r="B2716" s="447"/>
      <c r="C2716" s="448"/>
      <c r="D2716" s="448" t="s">
        <v>346</v>
      </c>
      <c r="E2716" s="448"/>
      <c r="F2716" s="462">
        <v>3.613728459644689</v>
      </c>
      <c r="G2716" s="449"/>
      <c r="H2716" s="448"/>
      <c r="I2716" s="448"/>
      <c r="J2716" s="450"/>
    </row>
    <row r="2717" spans="2:10" x14ac:dyDescent="0.2">
      <c r="B2717" s="447"/>
      <c r="C2717" s="448"/>
      <c r="D2717" s="448" t="s">
        <v>347</v>
      </c>
      <c r="E2717" s="448"/>
      <c r="F2717" s="462">
        <v>13.059033380045976</v>
      </c>
      <c r="G2717" s="449"/>
      <c r="H2717" s="448"/>
      <c r="I2717" s="448"/>
      <c r="J2717" s="450"/>
    </row>
    <row r="2718" spans="2:10" x14ac:dyDescent="0.2">
      <c r="B2718" s="447"/>
      <c r="C2718" s="448"/>
      <c r="D2718" s="448" t="s">
        <v>348</v>
      </c>
      <c r="E2718" s="448"/>
      <c r="F2718" s="459">
        <v>0.28111512498775798</v>
      </c>
      <c r="G2718" s="449"/>
      <c r="H2718" s="448"/>
      <c r="I2718" s="448"/>
      <c r="J2718" s="450"/>
    </row>
    <row r="2719" spans="2:10" x14ac:dyDescent="0.2">
      <c r="B2719" s="447"/>
      <c r="C2719" s="448"/>
      <c r="D2719" s="448" t="s">
        <v>349</v>
      </c>
      <c r="E2719" s="448"/>
      <c r="F2719" s="460">
        <v>2.7389797564019913</v>
      </c>
      <c r="G2719" s="449"/>
      <c r="H2719" s="448"/>
      <c r="I2719" s="448"/>
      <c r="J2719" s="450"/>
    </row>
    <row r="2720" spans="2:10" x14ac:dyDescent="0.2">
      <c r="B2720" s="447"/>
      <c r="C2720" s="448"/>
      <c r="D2720" s="448" t="s">
        <v>350</v>
      </c>
      <c r="E2720" s="448"/>
      <c r="F2720" s="459">
        <v>0.16916986922503169</v>
      </c>
      <c r="G2720" s="449"/>
      <c r="H2720" s="448"/>
      <c r="I2720" s="448"/>
      <c r="J2720" s="450"/>
    </row>
    <row r="2721" spans="2:10" x14ac:dyDescent="0.2">
      <c r="B2721" s="447"/>
      <c r="C2721" s="448"/>
      <c r="D2721" s="448" t="s">
        <v>351</v>
      </c>
      <c r="E2721" s="448"/>
      <c r="F2721" s="462">
        <v>9.66</v>
      </c>
      <c r="G2721" s="449"/>
      <c r="H2721" s="448"/>
      <c r="I2721" s="448"/>
      <c r="J2721" s="450"/>
    </row>
    <row r="2722" spans="2:10" x14ac:dyDescent="0.2">
      <c r="B2722" s="447"/>
      <c r="C2722" s="448"/>
      <c r="D2722" s="448" t="s">
        <v>352</v>
      </c>
      <c r="E2722" s="448"/>
      <c r="F2722" s="462">
        <v>39.93</v>
      </c>
      <c r="G2722" s="449"/>
      <c r="H2722" s="448"/>
      <c r="I2722" s="448"/>
      <c r="J2722" s="450"/>
    </row>
    <row r="2723" spans="2:10" x14ac:dyDescent="0.2">
      <c r="B2723" s="447"/>
      <c r="C2723" s="448"/>
      <c r="D2723" s="448" t="s">
        <v>353</v>
      </c>
      <c r="E2723" s="448"/>
      <c r="F2723" s="462">
        <v>30.27</v>
      </c>
      <c r="G2723" s="449"/>
      <c r="H2723" s="448"/>
      <c r="I2723" s="448"/>
      <c r="J2723" s="450"/>
    </row>
    <row r="2724" spans="2:10" x14ac:dyDescent="0.2">
      <c r="B2724" s="447"/>
      <c r="C2724" s="448"/>
      <c r="D2724" s="448" t="s">
        <v>354</v>
      </c>
      <c r="E2724" s="448"/>
      <c r="F2724" s="462">
        <v>3.6137284596446891E-3</v>
      </c>
      <c r="G2724" s="449"/>
      <c r="H2724" s="448"/>
      <c r="I2724" s="448"/>
      <c r="J2724" s="450"/>
    </row>
    <row r="2725" spans="2:10" x14ac:dyDescent="0.2">
      <c r="B2725" s="447"/>
      <c r="C2725" s="448"/>
      <c r="D2725" s="448"/>
      <c r="E2725" s="448"/>
      <c r="F2725" s="448"/>
      <c r="G2725" s="449"/>
      <c r="H2725" s="448"/>
      <c r="I2725" s="448"/>
      <c r="J2725" s="450"/>
    </row>
    <row r="2726" spans="2:10" x14ac:dyDescent="0.2">
      <c r="B2726" s="451" t="s">
        <v>585</v>
      </c>
      <c r="C2726" s="452"/>
      <c r="D2726" s="452"/>
      <c r="E2726" s="452"/>
      <c r="F2726" s="452"/>
      <c r="G2726" s="453"/>
      <c r="H2726" s="452"/>
      <c r="I2726" s="452"/>
      <c r="J2726" s="454"/>
    </row>
    <row r="2727" spans="2:10" x14ac:dyDescent="0.2">
      <c r="B2727" s="447"/>
      <c r="C2727" s="448"/>
      <c r="D2727" s="448"/>
      <c r="E2727" s="448"/>
      <c r="F2727" s="448"/>
      <c r="G2727" s="449"/>
      <c r="H2727" s="448"/>
      <c r="I2727" s="448"/>
      <c r="J2727" s="450"/>
    </row>
    <row r="2728" spans="2:10" x14ac:dyDescent="0.2">
      <c r="B2728" s="447"/>
      <c r="C2728" s="448" t="s">
        <v>356</v>
      </c>
      <c r="D2728" s="448"/>
      <c r="E2728" s="448"/>
      <c r="F2728" s="455" t="s">
        <v>340</v>
      </c>
      <c r="G2728" s="449"/>
      <c r="H2728" s="448"/>
      <c r="I2728" s="448"/>
      <c r="J2728" s="450"/>
    </row>
    <row r="2729" spans="2:10" x14ac:dyDescent="0.2">
      <c r="B2729" s="447"/>
      <c r="C2729" s="448"/>
      <c r="D2729" s="448" t="s">
        <v>357</v>
      </c>
      <c r="E2729" s="448"/>
      <c r="F2729" s="462">
        <v>9.66</v>
      </c>
      <c r="G2729" s="449"/>
      <c r="H2729" s="448"/>
      <c r="I2729" s="448"/>
      <c r="J2729" s="450"/>
    </row>
    <row r="2730" spans="2:10" x14ac:dyDescent="0.2">
      <c r="B2730" s="447"/>
      <c r="C2730" s="448"/>
      <c r="D2730" s="448" t="s">
        <v>358</v>
      </c>
      <c r="E2730" s="448"/>
      <c r="F2730" s="462">
        <v>16.66</v>
      </c>
      <c r="G2730" s="449"/>
      <c r="H2730" s="448"/>
      <c r="I2730" s="448"/>
      <c r="J2730" s="450"/>
    </row>
    <row r="2731" spans="2:10" x14ac:dyDescent="0.2">
      <c r="B2731" s="447"/>
      <c r="C2731" s="448"/>
      <c r="D2731" s="448" t="s">
        <v>359</v>
      </c>
      <c r="E2731" s="448"/>
      <c r="F2731" s="462">
        <v>18.04</v>
      </c>
      <c r="G2731" s="449"/>
      <c r="H2731" s="448"/>
      <c r="I2731" s="448"/>
      <c r="J2731" s="450"/>
    </row>
    <row r="2732" spans="2:10" x14ac:dyDescent="0.2">
      <c r="B2732" s="447"/>
      <c r="C2732" s="448"/>
      <c r="D2732" s="448" t="s">
        <v>360</v>
      </c>
      <c r="E2732" s="448"/>
      <c r="F2732" s="462">
        <v>19.23</v>
      </c>
      <c r="G2732" s="449"/>
      <c r="H2732" s="448"/>
      <c r="I2732" s="448"/>
      <c r="J2732" s="450"/>
    </row>
    <row r="2733" spans="2:10" x14ac:dyDescent="0.2">
      <c r="B2733" s="447"/>
      <c r="C2733" s="448"/>
      <c r="D2733" s="448" t="s">
        <v>361</v>
      </c>
      <c r="E2733" s="448"/>
      <c r="F2733" s="462">
        <v>20.260000000000002</v>
      </c>
      <c r="G2733" s="449"/>
      <c r="H2733" s="448"/>
      <c r="I2733" s="448"/>
      <c r="J2733" s="450"/>
    </row>
    <row r="2734" spans="2:10" x14ac:dyDescent="0.2">
      <c r="B2734" s="447"/>
      <c r="C2734" s="448"/>
      <c r="D2734" s="448" t="s">
        <v>362</v>
      </c>
      <c r="E2734" s="448"/>
      <c r="F2734" s="462">
        <v>21.23</v>
      </c>
      <c r="G2734" s="449"/>
      <c r="H2734" s="448"/>
      <c r="I2734" s="448"/>
      <c r="J2734" s="450"/>
    </row>
    <row r="2735" spans="2:10" x14ac:dyDescent="0.2">
      <c r="B2735" s="447"/>
      <c r="C2735" s="448"/>
      <c r="D2735" s="448" t="s">
        <v>363</v>
      </c>
      <c r="E2735" s="448"/>
      <c r="F2735" s="462">
        <v>22.2</v>
      </c>
      <c r="G2735" s="449"/>
      <c r="H2735" s="448"/>
      <c r="I2735" s="448"/>
      <c r="J2735" s="450"/>
    </row>
    <row r="2736" spans="2:10" x14ac:dyDescent="0.2">
      <c r="B2736" s="447"/>
      <c r="C2736" s="448"/>
      <c r="D2736" s="448" t="s">
        <v>364</v>
      </c>
      <c r="E2736" s="448"/>
      <c r="F2736" s="462">
        <v>23.24</v>
      </c>
      <c r="G2736" s="449"/>
      <c r="H2736" s="448"/>
      <c r="I2736" s="448"/>
      <c r="J2736" s="450"/>
    </row>
    <row r="2737" spans="2:10" x14ac:dyDescent="0.2">
      <c r="B2737" s="447"/>
      <c r="C2737" s="448"/>
      <c r="D2737" s="448" t="s">
        <v>365</v>
      </c>
      <c r="E2737" s="448"/>
      <c r="F2737" s="462">
        <v>24.46</v>
      </c>
      <c r="G2737" s="449"/>
      <c r="H2737" s="448"/>
      <c r="I2737" s="448"/>
      <c r="J2737" s="450"/>
    </row>
    <row r="2738" spans="2:10" x14ac:dyDescent="0.2">
      <c r="B2738" s="447"/>
      <c r="C2738" s="448"/>
      <c r="D2738" s="448" t="s">
        <v>366</v>
      </c>
      <c r="E2738" s="448"/>
      <c r="F2738" s="462">
        <v>26.16</v>
      </c>
      <c r="G2738" s="449"/>
      <c r="H2738" s="448"/>
      <c r="I2738" s="448"/>
      <c r="J2738" s="450"/>
    </row>
    <row r="2739" spans="2:10" x14ac:dyDescent="0.2">
      <c r="B2739" s="447"/>
      <c r="C2739" s="448"/>
      <c r="D2739" s="448" t="s">
        <v>367</v>
      </c>
      <c r="E2739" s="448"/>
      <c r="F2739" s="462">
        <v>39.93</v>
      </c>
      <c r="G2739" s="449"/>
      <c r="H2739" s="448"/>
      <c r="I2739" s="448"/>
      <c r="J2739" s="450"/>
    </row>
    <row r="2740" spans="2:10" x14ac:dyDescent="0.2">
      <c r="B2740" s="447"/>
      <c r="C2740" s="448"/>
      <c r="D2740" s="448"/>
      <c r="E2740" s="448"/>
      <c r="F2740" s="448"/>
      <c r="G2740" s="449"/>
      <c r="H2740" s="448"/>
      <c r="I2740" s="448"/>
      <c r="J2740" s="450"/>
    </row>
    <row r="2741" spans="2:10" x14ac:dyDescent="0.2">
      <c r="B2741" s="451" t="s">
        <v>586</v>
      </c>
      <c r="C2741" s="452"/>
      <c r="D2741" s="452"/>
      <c r="E2741" s="452"/>
      <c r="F2741" s="452"/>
      <c r="G2741" s="453"/>
      <c r="H2741" s="452"/>
      <c r="I2741" s="452"/>
      <c r="J2741" s="454"/>
    </row>
    <row r="2742" spans="2:10" x14ac:dyDescent="0.2">
      <c r="B2742" s="447"/>
      <c r="C2742" s="448"/>
      <c r="D2742" s="448"/>
      <c r="E2742" s="448"/>
      <c r="F2742" s="448"/>
      <c r="G2742" s="449"/>
      <c r="H2742" s="448"/>
      <c r="I2742" s="448"/>
      <c r="J2742" s="450"/>
    </row>
    <row r="2743" spans="2:10" x14ac:dyDescent="0.2">
      <c r="B2743" s="447"/>
      <c r="C2743" s="448" t="s">
        <v>335</v>
      </c>
      <c r="D2743" s="448"/>
      <c r="E2743" s="448"/>
      <c r="F2743" s="448"/>
      <c r="G2743" s="449"/>
      <c r="H2743" s="448"/>
      <c r="I2743" s="448"/>
      <c r="J2743" s="450"/>
    </row>
    <row r="2744" spans="2:10" x14ac:dyDescent="0.2">
      <c r="B2744" s="447"/>
      <c r="C2744" s="448"/>
      <c r="D2744" s="448" t="s">
        <v>765</v>
      </c>
      <c r="E2744" s="448"/>
      <c r="F2744" s="448"/>
      <c r="G2744" s="449"/>
      <c r="H2744" s="448"/>
      <c r="I2744" s="448"/>
      <c r="J2744" s="450"/>
    </row>
    <row r="2745" spans="2:10" x14ac:dyDescent="0.2">
      <c r="B2745" s="447"/>
      <c r="C2745" s="448"/>
      <c r="D2745" s="448" t="s">
        <v>589</v>
      </c>
      <c r="E2745" s="448"/>
      <c r="F2745" s="448"/>
      <c r="G2745" s="449"/>
      <c r="H2745" s="448"/>
      <c r="I2745" s="448"/>
      <c r="J2745" s="450"/>
    </row>
    <row r="2746" spans="2:10" x14ac:dyDescent="0.2">
      <c r="B2746" s="447"/>
      <c r="C2746" s="448"/>
      <c r="D2746" s="448" t="s">
        <v>470</v>
      </c>
      <c r="E2746" s="448"/>
      <c r="F2746" s="448"/>
      <c r="G2746" s="449"/>
      <c r="H2746" s="448"/>
      <c r="I2746" s="448"/>
      <c r="J2746" s="450"/>
    </row>
    <row r="2747" spans="2:10" x14ac:dyDescent="0.2">
      <c r="B2747" s="447"/>
      <c r="C2747" s="448"/>
      <c r="D2747" s="448"/>
      <c r="E2747" s="448"/>
      <c r="F2747" s="448"/>
      <c r="G2747" s="449"/>
      <c r="H2747" s="448"/>
      <c r="I2747" s="448"/>
      <c r="J2747" s="450"/>
    </row>
    <row r="2748" spans="2:10" x14ac:dyDescent="0.2">
      <c r="B2748" s="447"/>
      <c r="C2748" s="448"/>
      <c r="D2748" s="448"/>
      <c r="E2748" s="448"/>
      <c r="F2748" s="448"/>
      <c r="G2748" s="449"/>
      <c r="H2748" s="448"/>
      <c r="I2748" s="448"/>
      <c r="J2748" s="450"/>
    </row>
    <row r="2749" spans="2:10" x14ac:dyDescent="0.2">
      <c r="B2749" s="447"/>
      <c r="C2749" s="448"/>
      <c r="D2749" s="448"/>
      <c r="E2749" s="448"/>
      <c r="F2749" s="448"/>
      <c r="G2749" s="449"/>
      <c r="H2749" s="448"/>
      <c r="I2749" s="448"/>
      <c r="J2749" s="450"/>
    </row>
    <row r="2750" spans="2:10" x14ac:dyDescent="0.2">
      <c r="B2750" s="447"/>
      <c r="C2750" s="448"/>
      <c r="D2750" s="448"/>
      <c r="E2750" s="448"/>
      <c r="F2750" s="448"/>
      <c r="G2750" s="449"/>
      <c r="H2750" s="448"/>
      <c r="I2750" s="448"/>
      <c r="J2750" s="450"/>
    </row>
    <row r="2751" spans="2:10" x14ac:dyDescent="0.2">
      <c r="B2751" s="447"/>
      <c r="C2751" s="448"/>
      <c r="D2751" s="448"/>
      <c r="E2751" s="448"/>
      <c r="F2751" s="448"/>
      <c r="G2751" s="449"/>
      <c r="H2751" s="448"/>
      <c r="I2751" s="448"/>
      <c r="J2751" s="450"/>
    </row>
    <row r="2752" spans="2:10" x14ac:dyDescent="0.2">
      <c r="B2752" s="447"/>
      <c r="C2752" s="448"/>
      <c r="D2752" s="448"/>
      <c r="E2752" s="448"/>
      <c r="F2752" s="448"/>
      <c r="G2752" s="449"/>
      <c r="H2752" s="448"/>
      <c r="I2752" s="448"/>
      <c r="J2752" s="450"/>
    </row>
    <row r="2753" spans="2:10" x14ac:dyDescent="0.2">
      <c r="B2753" s="447"/>
      <c r="C2753" s="448"/>
      <c r="D2753" s="448"/>
      <c r="E2753" s="448"/>
      <c r="F2753" s="448"/>
      <c r="G2753" s="449"/>
      <c r="H2753" s="448"/>
      <c r="I2753" s="448"/>
      <c r="J2753" s="450"/>
    </row>
    <row r="2754" spans="2:10" x14ac:dyDescent="0.2">
      <c r="B2754" s="447"/>
      <c r="C2754" s="448"/>
      <c r="D2754" s="448"/>
      <c r="E2754" s="448"/>
      <c r="F2754" s="448"/>
      <c r="G2754" s="449"/>
      <c r="H2754" s="448"/>
      <c r="I2754" s="448"/>
      <c r="J2754" s="450"/>
    </row>
    <row r="2755" spans="2:10" x14ac:dyDescent="0.2">
      <c r="B2755" s="447"/>
      <c r="C2755" s="448"/>
      <c r="D2755" s="448"/>
      <c r="E2755" s="448"/>
      <c r="F2755" s="448"/>
      <c r="G2755" s="449"/>
      <c r="H2755" s="448"/>
      <c r="I2755" s="448"/>
      <c r="J2755" s="450"/>
    </row>
    <row r="2756" spans="2:10" x14ac:dyDescent="0.2">
      <c r="B2756" s="447"/>
      <c r="C2756" s="448"/>
      <c r="D2756" s="448"/>
      <c r="E2756" s="448"/>
      <c r="F2756" s="448"/>
      <c r="G2756" s="449"/>
      <c r="H2756" s="448"/>
      <c r="I2756" s="448"/>
      <c r="J2756" s="450"/>
    </row>
    <row r="2757" spans="2:10" x14ac:dyDescent="0.2">
      <c r="B2757" s="447"/>
      <c r="C2757" s="448"/>
      <c r="D2757" s="448"/>
      <c r="E2757" s="448"/>
      <c r="F2757" s="448"/>
      <c r="G2757" s="449"/>
      <c r="H2757" s="448"/>
      <c r="I2757" s="448"/>
      <c r="J2757" s="450"/>
    </row>
    <row r="2758" spans="2:10" x14ac:dyDescent="0.2">
      <c r="B2758" s="447"/>
      <c r="C2758" s="448"/>
      <c r="D2758" s="448"/>
      <c r="E2758" s="448"/>
      <c r="F2758" s="448"/>
      <c r="G2758" s="449"/>
      <c r="H2758" s="448"/>
      <c r="I2758" s="448"/>
      <c r="J2758" s="450"/>
    </row>
    <row r="2759" spans="2:10" x14ac:dyDescent="0.2">
      <c r="B2759" s="447"/>
      <c r="C2759" s="448"/>
      <c r="D2759" s="448"/>
      <c r="E2759" s="448"/>
      <c r="F2759" s="448"/>
      <c r="G2759" s="449"/>
      <c r="H2759" s="448"/>
      <c r="I2759" s="448"/>
      <c r="J2759" s="450"/>
    </row>
    <row r="2760" spans="2:10" x14ac:dyDescent="0.2">
      <c r="B2760" s="447"/>
      <c r="C2760" s="448"/>
      <c r="D2760" s="448"/>
      <c r="E2760" s="448"/>
      <c r="F2760" s="448"/>
      <c r="G2760" s="449"/>
      <c r="H2760" s="448"/>
      <c r="I2760" s="448"/>
      <c r="J2760" s="450"/>
    </row>
    <row r="2761" spans="2:10" x14ac:dyDescent="0.2">
      <c r="B2761" s="447"/>
      <c r="C2761" s="448"/>
      <c r="D2761" s="448"/>
      <c r="E2761" s="448"/>
      <c r="F2761" s="448"/>
      <c r="G2761" s="449"/>
      <c r="H2761" s="448"/>
      <c r="I2761" s="448"/>
      <c r="J2761" s="450"/>
    </row>
    <row r="2762" spans="2:10" x14ac:dyDescent="0.2">
      <c r="B2762" s="447"/>
      <c r="C2762" s="448"/>
      <c r="D2762" s="448"/>
      <c r="E2762" s="448"/>
      <c r="F2762" s="448"/>
      <c r="G2762" s="449"/>
      <c r="H2762" s="448"/>
      <c r="I2762" s="448"/>
      <c r="J2762" s="450"/>
    </row>
    <row r="2763" spans="2:10" x14ac:dyDescent="0.2">
      <c r="B2763" s="447"/>
      <c r="C2763" s="448"/>
      <c r="D2763" s="448"/>
      <c r="E2763" s="448"/>
      <c r="F2763" s="448"/>
      <c r="G2763" s="449"/>
      <c r="H2763" s="448"/>
      <c r="I2763" s="448"/>
      <c r="J2763" s="450"/>
    </row>
    <row r="2764" spans="2:10" x14ac:dyDescent="0.2">
      <c r="B2764" s="447"/>
      <c r="C2764" s="448"/>
      <c r="D2764" s="448"/>
      <c r="E2764" s="448"/>
      <c r="F2764" s="448"/>
      <c r="G2764" s="449"/>
      <c r="H2764" s="448"/>
      <c r="I2764" s="448"/>
      <c r="J2764" s="450"/>
    </row>
    <row r="2765" spans="2:10" x14ac:dyDescent="0.2">
      <c r="B2765" s="447"/>
      <c r="C2765" s="448"/>
      <c r="D2765" s="448"/>
      <c r="E2765" s="448"/>
      <c r="F2765" s="448"/>
      <c r="G2765" s="449"/>
      <c r="H2765" s="448"/>
      <c r="I2765" s="448"/>
      <c r="J2765" s="450"/>
    </row>
    <row r="2766" spans="2:10" x14ac:dyDescent="0.2">
      <c r="B2766" s="447"/>
      <c r="C2766" s="448" t="s">
        <v>339</v>
      </c>
      <c r="D2766" s="448"/>
      <c r="E2766" s="448"/>
      <c r="F2766" s="455" t="s">
        <v>340</v>
      </c>
      <c r="G2766" s="449"/>
      <c r="H2766" s="448"/>
      <c r="I2766" s="448"/>
      <c r="J2766" s="450"/>
    </row>
    <row r="2767" spans="2:10" x14ac:dyDescent="0.2">
      <c r="B2767" s="447"/>
      <c r="C2767" s="448"/>
      <c r="D2767" s="448" t="s">
        <v>341</v>
      </c>
      <c r="E2767" s="448"/>
      <c r="F2767" s="456">
        <v>1000000</v>
      </c>
      <c r="G2767" s="449"/>
      <c r="H2767" s="448"/>
      <c r="I2767" s="448"/>
      <c r="J2767" s="450"/>
    </row>
    <row r="2768" spans="2:10" x14ac:dyDescent="0.2">
      <c r="B2768" s="447"/>
      <c r="C2768" s="448"/>
      <c r="D2768" s="448" t="s">
        <v>342</v>
      </c>
      <c r="E2768" s="448"/>
      <c r="F2768" s="462">
        <v>52.97</v>
      </c>
      <c r="G2768" s="449"/>
      <c r="H2768" s="448"/>
      <c r="I2768" s="448"/>
      <c r="J2768" s="450"/>
    </row>
    <row r="2769" spans="2:10" x14ac:dyDescent="0.2">
      <c r="B2769" s="447"/>
      <c r="C2769" s="448"/>
      <c r="D2769" s="448" t="s">
        <v>343</v>
      </c>
      <c r="E2769" s="448"/>
      <c r="F2769" s="462">
        <v>55.133682619998247</v>
      </c>
      <c r="G2769" s="449"/>
      <c r="H2769" s="448"/>
      <c r="I2769" s="448"/>
      <c r="J2769" s="450"/>
    </row>
    <row r="2770" spans="2:10" x14ac:dyDescent="0.2">
      <c r="B2770" s="447"/>
      <c r="C2770" s="448"/>
      <c r="D2770" s="448" t="s">
        <v>344</v>
      </c>
      <c r="E2770" s="448"/>
      <c r="F2770" s="462">
        <v>55</v>
      </c>
      <c r="G2770" s="449"/>
      <c r="H2770" s="448"/>
      <c r="I2770" s="448"/>
      <c r="J2770" s="450"/>
    </row>
    <row r="2771" spans="2:10" x14ac:dyDescent="0.2">
      <c r="B2771" s="447"/>
      <c r="C2771" s="448"/>
      <c r="D2771" s="448" t="s">
        <v>345</v>
      </c>
      <c r="E2771" s="448"/>
      <c r="F2771" s="462">
        <v>55.1</v>
      </c>
      <c r="G2771" s="449"/>
      <c r="H2771" s="448"/>
      <c r="I2771" s="448"/>
      <c r="J2771" s="450"/>
    </row>
    <row r="2772" spans="2:10" x14ac:dyDescent="0.2">
      <c r="B2772" s="447"/>
      <c r="C2772" s="448"/>
      <c r="D2772" s="448" t="s">
        <v>346</v>
      </c>
      <c r="E2772" s="448"/>
      <c r="F2772" s="462">
        <v>3.7896113752815257</v>
      </c>
      <c r="G2772" s="449"/>
      <c r="H2772" s="448"/>
      <c r="I2772" s="448"/>
      <c r="J2772" s="450"/>
    </row>
    <row r="2773" spans="2:10" x14ac:dyDescent="0.2">
      <c r="B2773" s="447"/>
      <c r="C2773" s="448"/>
      <c r="D2773" s="448" t="s">
        <v>347</v>
      </c>
      <c r="E2773" s="448"/>
      <c r="F2773" s="462">
        <v>14.361154375663137</v>
      </c>
      <c r="G2773" s="449"/>
      <c r="H2773" s="448"/>
      <c r="I2773" s="448"/>
      <c r="J2773" s="450"/>
    </row>
    <row r="2774" spans="2:10" x14ac:dyDescent="0.2">
      <c r="B2774" s="447"/>
      <c r="C2774" s="448"/>
      <c r="D2774" s="448" t="s">
        <v>348</v>
      </c>
      <c r="E2774" s="448"/>
      <c r="F2774" s="459">
        <v>0.22395874323256559</v>
      </c>
      <c r="G2774" s="449"/>
      <c r="H2774" s="448"/>
      <c r="I2774" s="448"/>
      <c r="J2774" s="450"/>
    </row>
    <row r="2775" spans="2:10" x14ac:dyDescent="0.2">
      <c r="B2775" s="447"/>
      <c r="C2775" s="448"/>
      <c r="D2775" s="448" t="s">
        <v>349</v>
      </c>
      <c r="E2775" s="448"/>
      <c r="F2775" s="460">
        <v>2.7909137481609281</v>
      </c>
      <c r="G2775" s="449"/>
      <c r="H2775" s="448"/>
      <c r="I2775" s="448"/>
      <c r="J2775" s="450"/>
    </row>
    <row r="2776" spans="2:10" x14ac:dyDescent="0.2">
      <c r="B2776" s="447"/>
      <c r="C2776" s="448"/>
      <c r="D2776" s="448" t="s">
        <v>350</v>
      </c>
      <c r="E2776" s="448"/>
      <c r="F2776" s="459">
        <v>6.8734958290396275E-2</v>
      </c>
      <c r="G2776" s="449"/>
      <c r="H2776" s="448"/>
      <c r="I2776" s="448"/>
      <c r="J2776" s="450"/>
    </row>
    <row r="2777" spans="2:10" x14ac:dyDescent="0.2">
      <c r="B2777" s="447"/>
      <c r="C2777" s="448"/>
      <c r="D2777" s="448" t="s">
        <v>351</v>
      </c>
      <c r="E2777" s="448"/>
      <c r="F2777" s="462">
        <v>42.36</v>
      </c>
      <c r="G2777" s="449"/>
      <c r="H2777" s="448"/>
      <c r="I2777" s="448"/>
      <c r="J2777" s="450"/>
    </row>
    <row r="2778" spans="2:10" x14ac:dyDescent="0.2">
      <c r="B2778" s="447"/>
      <c r="C2778" s="448"/>
      <c r="D2778" s="448" t="s">
        <v>352</v>
      </c>
      <c r="E2778" s="448"/>
      <c r="F2778" s="462">
        <v>75.2</v>
      </c>
      <c r="G2778" s="449"/>
      <c r="H2778" s="448"/>
      <c r="I2778" s="448"/>
      <c r="J2778" s="450"/>
    </row>
    <row r="2779" spans="2:10" x14ac:dyDescent="0.2">
      <c r="B2779" s="447"/>
      <c r="C2779" s="448"/>
      <c r="D2779" s="448" t="s">
        <v>353</v>
      </c>
      <c r="E2779" s="448"/>
      <c r="F2779" s="462">
        <v>32.840000000000003</v>
      </c>
      <c r="G2779" s="449"/>
      <c r="H2779" s="448"/>
      <c r="I2779" s="448"/>
      <c r="J2779" s="450"/>
    </row>
    <row r="2780" spans="2:10" x14ac:dyDescent="0.2">
      <c r="B2780" s="447"/>
      <c r="C2780" s="448"/>
      <c r="D2780" s="448" t="s">
        <v>354</v>
      </c>
      <c r="E2780" s="448"/>
      <c r="F2780" s="462">
        <v>3.7896113752815259E-3</v>
      </c>
      <c r="G2780" s="449"/>
      <c r="H2780" s="448"/>
      <c r="I2780" s="448"/>
      <c r="J2780" s="450"/>
    </row>
    <row r="2781" spans="2:10" x14ac:dyDescent="0.2">
      <c r="B2781" s="447"/>
      <c r="C2781" s="448"/>
      <c r="D2781" s="448"/>
      <c r="E2781" s="448"/>
      <c r="F2781" s="448"/>
      <c r="G2781" s="449"/>
      <c r="H2781" s="448"/>
      <c r="I2781" s="448"/>
      <c r="J2781" s="450"/>
    </row>
    <row r="2782" spans="2:10" x14ac:dyDescent="0.2">
      <c r="B2782" s="451" t="s">
        <v>590</v>
      </c>
      <c r="C2782" s="452"/>
      <c r="D2782" s="452"/>
      <c r="E2782" s="452"/>
      <c r="F2782" s="452"/>
      <c r="G2782" s="453"/>
      <c r="H2782" s="452"/>
      <c r="I2782" s="452"/>
      <c r="J2782" s="454"/>
    </row>
    <row r="2783" spans="2:10" x14ac:dyDescent="0.2">
      <c r="B2783" s="447"/>
      <c r="C2783" s="448"/>
      <c r="D2783" s="448"/>
      <c r="E2783" s="448"/>
      <c r="F2783" s="448"/>
      <c r="G2783" s="449"/>
      <c r="H2783" s="448"/>
      <c r="I2783" s="448"/>
      <c r="J2783" s="450"/>
    </row>
    <row r="2784" spans="2:10" x14ac:dyDescent="0.2">
      <c r="B2784" s="447"/>
      <c r="C2784" s="448" t="s">
        <v>356</v>
      </c>
      <c r="D2784" s="448"/>
      <c r="E2784" s="448"/>
      <c r="F2784" s="455" t="s">
        <v>340</v>
      </c>
      <c r="G2784" s="449"/>
      <c r="H2784" s="448"/>
      <c r="I2784" s="448"/>
      <c r="J2784" s="450"/>
    </row>
    <row r="2785" spans="2:10" x14ac:dyDescent="0.2">
      <c r="B2785" s="447"/>
      <c r="C2785" s="448"/>
      <c r="D2785" s="448" t="s">
        <v>357</v>
      </c>
      <c r="E2785" s="448"/>
      <c r="F2785" s="462">
        <v>42.36</v>
      </c>
      <c r="G2785" s="449"/>
      <c r="H2785" s="448"/>
      <c r="I2785" s="448"/>
      <c r="J2785" s="450"/>
    </row>
    <row r="2786" spans="2:10" x14ac:dyDescent="0.2">
      <c r="B2786" s="447"/>
      <c r="C2786" s="448"/>
      <c r="D2786" s="448" t="s">
        <v>358</v>
      </c>
      <c r="E2786" s="448"/>
      <c r="F2786" s="462">
        <v>50.29</v>
      </c>
      <c r="G2786" s="449"/>
      <c r="H2786" s="448"/>
      <c r="I2786" s="448"/>
      <c r="J2786" s="450"/>
    </row>
    <row r="2787" spans="2:10" x14ac:dyDescent="0.2">
      <c r="B2787" s="447"/>
      <c r="C2787" s="448"/>
      <c r="D2787" s="448" t="s">
        <v>359</v>
      </c>
      <c r="E2787" s="448"/>
      <c r="F2787" s="462">
        <v>51.77</v>
      </c>
      <c r="G2787" s="449"/>
      <c r="H2787" s="448"/>
      <c r="I2787" s="448"/>
      <c r="J2787" s="450"/>
    </row>
    <row r="2788" spans="2:10" x14ac:dyDescent="0.2">
      <c r="B2788" s="447"/>
      <c r="C2788" s="448"/>
      <c r="D2788" s="448" t="s">
        <v>360</v>
      </c>
      <c r="E2788" s="448"/>
      <c r="F2788" s="462">
        <v>52.94</v>
      </c>
      <c r="G2788" s="449"/>
      <c r="H2788" s="448"/>
      <c r="I2788" s="448"/>
      <c r="J2788" s="450"/>
    </row>
    <row r="2789" spans="2:10" x14ac:dyDescent="0.2">
      <c r="B2789" s="447"/>
      <c r="C2789" s="448"/>
      <c r="D2789" s="448" t="s">
        <v>361</v>
      </c>
      <c r="E2789" s="448"/>
      <c r="F2789" s="462">
        <v>53.99</v>
      </c>
      <c r="G2789" s="449"/>
      <c r="H2789" s="448"/>
      <c r="I2789" s="448"/>
      <c r="J2789" s="450"/>
    </row>
    <row r="2790" spans="2:10" x14ac:dyDescent="0.2">
      <c r="B2790" s="447"/>
      <c r="C2790" s="448"/>
      <c r="D2790" s="448" t="s">
        <v>362</v>
      </c>
      <c r="E2790" s="448"/>
      <c r="F2790" s="462">
        <v>55</v>
      </c>
      <c r="G2790" s="449"/>
      <c r="H2790" s="448"/>
      <c r="I2790" s="448"/>
      <c r="J2790" s="450"/>
    </row>
    <row r="2791" spans="2:10" x14ac:dyDescent="0.2">
      <c r="B2791" s="447"/>
      <c r="C2791" s="448"/>
      <c r="D2791" s="448" t="s">
        <v>363</v>
      </c>
      <c r="E2791" s="448"/>
      <c r="F2791" s="462">
        <v>56.01</v>
      </c>
      <c r="G2791" s="449"/>
      <c r="H2791" s="448"/>
      <c r="I2791" s="448"/>
      <c r="J2791" s="450"/>
    </row>
    <row r="2792" spans="2:10" x14ac:dyDescent="0.2">
      <c r="B2792" s="447"/>
      <c r="C2792" s="448"/>
      <c r="D2792" s="448" t="s">
        <v>364</v>
      </c>
      <c r="E2792" s="448"/>
      <c r="F2792" s="462">
        <v>57.1</v>
      </c>
      <c r="G2792" s="449"/>
      <c r="H2792" s="448"/>
      <c r="I2792" s="448"/>
      <c r="J2792" s="450"/>
    </row>
    <row r="2793" spans="2:10" x14ac:dyDescent="0.2">
      <c r="B2793" s="447"/>
      <c r="C2793" s="448"/>
      <c r="D2793" s="448" t="s">
        <v>365</v>
      </c>
      <c r="E2793" s="448"/>
      <c r="F2793" s="462">
        <v>58.38</v>
      </c>
      <c r="G2793" s="449"/>
      <c r="H2793" s="448"/>
      <c r="I2793" s="448"/>
      <c r="J2793" s="450"/>
    </row>
    <row r="2794" spans="2:10" x14ac:dyDescent="0.2">
      <c r="B2794" s="447"/>
      <c r="C2794" s="448"/>
      <c r="D2794" s="448" t="s">
        <v>366</v>
      </c>
      <c r="E2794" s="448"/>
      <c r="F2794" s="462">
        <v>60.15</v>
      </c>
      <c r="G2794" s="449"/>
      <c r="H2794" s="448"/>
      <c r="I2794" s="448"/>
      <c r="J2794" s="450"/>
    </row>
    <row r="2795" spans="2:10" x14ac:dyDescent="0.2">
      <c r="B2795" s="447"/>
      <c r="C2795" s="448"/>
      <c r="D2795" s="448" t="s">
        <v>367</v>
      </c>
      <c r="E2795" s="448"/>
      <c r="F2795" s="462">
        <v>75.2</v>
      </c>
      <c r="G2795" s="449"/>
      <c r="H2795" s="448"/>
      <c r="I2795" s="448"/>
      <c r="J2795" s="450"/>
    </row>
    <row r="2796" spans="2:10" x14ac:dyDescent="0.2">
      <c r="B2796" s="447"/>
      <c r="C2796" s="448"/>
      <c r="D2796" s="448"/>
      <c r="E2796" s="448"/>
      <c r="F2796" s="448"/>
      <c r="G2796" s="449"/>
      <c r="H2796" s="448"/>
      <c r="I2796" s="448"/>
      <c r="J2796" s="450"/>
    </row>
    <row r="2797" spans="2:10" x14ac:dyDescent="0.2">
      <c r="B2797" s="451" t="s">
        <v>591</v>
      </c>
      <c r="C2797" s="452"/>
      <c r="D2797" s="452"/>
      <c r="E2797" s="452"/>
      <c r="F2797" s="452"/>
      <c r="G2797" s="453"/>
      <c r="H2797" s="452"/>
      <c r="I2797" s="452"/>
      <c r="J2797" s="454"/>
    </row>
    <row r="2798" spans="2:10" x14ac:dyDescent="0.2">
      <c r="B2798" s="447"/>
      <c r="C2798" s="448"/>
      <c r="D2798" s="448"/>
      <c r="E2798" s="448"/>
      <c r="F2798" s="448"/>
      <c r="G2798" s="449"/>
      <c r="H2798" s="448"/>
      <c r="I2798" s="448"/>
      <c r="J2798" s="450"/>
    </row>
    <row r="2799" spans="2:10" x14ac:dyDescent="0.2">
      <c r="B2799" s="447"/>
      <c r="C2799" s="448" t="s">
        <v>335</v>
      </c>
      <c r="D2799" s="448"/>
      <c r="E2799" s="448"/>
      <c r="F2799" s="448"/>
      <c r="G2799" s="449"/>
      <c r="H2799" s="448"/>
      <c r="I2799" s="448"/>
      <c r="J2799" s="450"/>
    </row>
    <row r="2800" spans="2:10" x14ac:dyDescent="0.2">
      <c r="B2800" s="447"/>
      <c r="C2800" s="448"/>
      <c r="D2800" s="448" t="s">
        <v>772</v>
      </c>
      <c r="E2800" s="448"/>
      <c r="F2800" s="448"/>
      <c r="G2800" s="449"/>
      <c r="H2800" s="448"/>
      <c r="I2800" s="448"/>
      <c r="J2800" s="450"/>
    </row>
    <row r="2801" spans="2:10" x14ac:dyDescent="0.2">
      <c r="B2801" s="447"/>
      <c r="C2801" s="448"/>
      <c r="D2801" s="448" t="s">
        <v>584</v>
      </c>
      <c r="E2801" s="448"/>
      <c r="F2801" s="448"/>
      <c r="G2801" s="449"/>
      <c r="H2801" s="448"/>
      <c r="I2801" s="448"/>
      <c r="J2801" s="450"/>
    </row>
    <row r="2802" spans="2:10" x14ac:dyDescent="0.2">
      <c r="B2802" s="447"/>
      <c r="C2802" s="448"/>
      <c r="D2802" s="448" t="s">
        <v>470</v>
      </c>
      <c r="E2802" s="448"/>
      <c r="F2802" s="448"/>
      <c r="G2802" s="449"/>
      <c r="H2802" s="448"/>
      <c r="I2802" s="448"/>
      <c r="J2802" s="450"/>
    </row>
    <row r="2803" spans="2:10" x14ac:dyDescent="0.2">
      <c r="B2803" s="447"/>
      <c r="C2803" s="448"/>
      <c r="D2803" s="448"/>
      <c r="E2803" s="448"/>
      <c r="F2803" s="448"/>
      <c r="G2803" s="449"/>
      <c r="H2803" s="448"/>
      <c r="I2803" s="448"/>
      <c r="J2803" s="450"/>
    </row>
    <row r="2804" spans="2:10" x14ac:dyDescent="0.2">
      <c r="B2804" s="447"/>
      <c r="C2804" s="448"/>
      <c r="D2804" s="448"/>
      <c r="E2804" s="448"/>
      <c r="F2804" s="448"/>
      <c r="G2804" s="449"/>
      <c r="H2804" s="448"/>
      <c r="I2804" s="448"/>
      <c r="J2804" s="450"/>
    </row>
    <row r="2805" spans="2:10" x14ac:dyDescent="0.2">
      <c r="B2805" s="447"/>
      <c r="C2805" s="448"/>
      <c r="D2805" s="448"/>
      <c r="E2805" s="448"/>
      <c r="F2805" s="448"/>
      <c r="G2805" s="449"/>
      <c r="H2805" s="448"/>
      <c r="I2805" s="448"/>
      <c r="J2805" s="450"/>
    </row>
    <row r="2806" spans="2:10" x14ac:dyDescent="0.2">
      <c r="B2806" s="447"/>
      <c r="C2806" s="448"/>
      <c r="D2806" s="448"/>
      <c r="E2806" s="448"/>
      <c r="F2806" s="448"/>
      <c r="G2806" s="449"/>
      <c r="H2806" s="448"/>
      <c r="I2806" s="448"/>
      <c r="J2806" s="450"/>
    </row>
    <row r="2807" spans="2:10" x14ac:dyDescent="0.2">
      <c r="B2807" s="447"/>
      <c r="C2807" s="448"/>
      <c r="D2807" s="448"/>
      <c r="E2807" s="448"/>
      <c r="F2807" s="448"/>
      <c r="G2807" s="449"/>
      <c r="H2807" s="448"/>
      <c r="I2807" s="448"/>
      <c r="J2807" s="450"/>
    </row>
    <row r="2808" spans="2:10" x14ac:dyDescent="0.2">
      <c r="B2808" s="447"/>
      <c r="C2808" s="448"/>
      <c r="D2808" s="448"/>
      <c r="E2808" s="448"/>
      <c r="F2808" s="448"/>
      <c r="G2808" s="449"/>
      <c r="H2808" s="448"/>
      <c r="I2808" s="448"/>
      <c r="J2808" s="450"/>
    </row>
    <row r="2809" spans="2:10" x14ac:dyDescent="0.2">
      <c r="B2809" s="447"/>
      <c r="C2809" s="448"/>
      <c r="D2809" s="448"/>
      <c r="E2809" s="448"/>
      <c r="F2809" s="448"/>
      <c r="G2809" s="449"/>
      <c r="H2809" s="448"/>
      <c r="I2809" s="448"/>
      <c r="J2809" s="450"/>
    </row>
    <row r="2810" spans="2:10" x14ac:dyDescent="0.2">
      <c r="B2810" s="447"/>
      <c r="C2810" s="448"/>
      <c r="D2810" s="448"/>
      <c r="E2810" s="448"/>
      <c r="F2810" s="448"/>
      <c r="G2810" s="449"/>
      <c r="H2810" s="448"/>
      <c r="I2810" s="448"/>
      <c r="J2810" s="450"/>
    </row>
    <row r="2811" spans="2:10" x14ac:dyDescent="0.2">
      <c r="B2811" s="447"/>
      <c r="C2811" s="448"/>
      <c r="D2811" s="448"/>
      <c r="E2811" s="448"/>
      <c r="F2811" s="448"/>
      <c r="G2811" s="449"/>
      <c r="H2811" s="448"/>
      <c r="I2811" s="448"/>
      <c r="J2811" s="450"/>
    </row>
    <row r="2812" spans="2:10" x14ac:dyDescent="0.2">
      <c r="B2812" s="447"/>
      <c r="C2812" s="448"/>
      <c r="D2812" s="448"/>
      <c r="E2812" s="448"/>
      <c r="F2812" s="448"/>
      <c r="G2812" s="449"/>
      <c r="H2812" s="448"/>
      <c r="I2812" s="448"/>
      <c r="J2812" s="450"/>
    </row>
    <row r="2813" spans="2:10" x14ac:dyDescent="0.2">
      <c r="B2813" s="447"/>
      <c r="C2813" s="448"/>
      <c r="D2813" s="448"/>
      <c r="E2813" s="448"/>
      <c r="F2813" s="448"/>
      <c r="G2813" s="449"/>
      <c r="H2813" s="448"/>
      <c r="I2813" s="448"/>
      <c r="J2813" s="450"/>
    </row>
    <row r="2814" spans="2:10" x14ac:dyDescent="0.2">
      <c r="B2814" s="447"/>
      <c r="C2814" s="448"/>
      <c r="D2814" s="448"/>
      <c r="E2814" s="448"/>
      <c r="F2814" s="448"/>
      <c r="G2814" s="449"/>
      <c r="H2814" s="448"/>
      <c r="I2814" s="448"/>
      <c r="J2814" s="450"/>
    </row>
    <row r="2815" spans="2:10" x14ac:dyDescent="0.2">
      <c r="B2815" s="447"/>
      <c r="C2815" s="448"/>
      <c r="D2815" s="448"/>
      <c r="E2815" s="448"/>
      <c r="F2815" s="448"/>
      <c r="G2815" s="449"/>
      <c r="H2815" s="448"/>
      <c r="I2815" s="448"/>
      <c r="J2815" s="450"/>
    </row>
    <row r="2816" spans="2:10" x14ac:dyDescent="0.2">
      <c r="B2816" s="447"/>
      <c r="C2816" s="448"/>
      <c r="D2816" s="448"/>
      <c r="E2816" s="448"/>
      <c r="F2816" s="448"/>
      <c r="G2816" s="449"/>
      <c r="H2816" s="448"/>
      <c r="I2816" s="448"/>
      <c r="J2816" s="450"/>
    </row>
    <row r="2817" spans="2:10" x14ac:dyDescent="0.2">
      <c r="B2817" s="447"/>
      <c r="C2817" s="448"/>
      <c r="D2817" s="448"/>
      <c r="E2817" s="448"/>
      <c r="F2817" s="448"/>
      <c r="G2817" s="449"/>
      <c r="H2817" s="448"/>
      <c r="I2817" s="448"/>
      <c r="J2817" s="450"/>
    </row>
    <row r="2818" spans="2:10" x14ac:dyDescent="0.2">
      <c r="B2818" s="447"/>
      <c r="C2818" s="448"/>
      <c r="D2818" s="448"/>
      <c r="E2818" s="448"/>
      <c r="F2818" s="448"/>
      <c r="G2818" s="449"/>
      <c r="H2818" s="448"/>
      <c r="I2818" s="448"/>
      <c r="J2818" s="450"/>
    </row>
    <row r="2819" spans="2:10" x14ac:dyDescent="0.2">
      <c r="B2819" s="447"/>
      <c r="C2819" s="448"/>
      <c r="D2819" s="448"/>
      <c r="E2819" s="448"/>
      <c r="F2819" s="448"/>
      <c r="G2819" s="449"/>
      <c r="H2819" s="448"/>
      <c r="I2819" s="448"/>
      <c r="J2819" s="450"/>
    </row>
    <row r="2820" spans="2:10" x14ac:dyDescent="0.2">
      <c r="B2820" s="447"/>
      <c r="C2820" s="448"/>
      <c r="D2820" s="448"/>
      <c r="E2820" s="448"/>
      <c r="F2820" s="448"/>
      <c r="G2820" s="449"/>
      <c r="H2820" s="448"/>
      <c r="I2820" s="448"/>
      <c r="J2820" s="450"/>
    </row>
    <row r="2821" spans="2:10" x14ac:dyDescent="0.2">
      <c r="B2821" s="447"/>
      <c r="C2821" s="448"/>
      <c r="D2821" s="448"/>
      <c r="E2821" s="448"/>
      <c r="F2821" s="448"/>
      <c r="G2821" s="449"/>
      <c r="H2821" s="448"/>
      <c r="I2821" s="448"/>
      <c r="J2821" s="450"/>
    </row>
    <row r="2822" spans="2:10" x14ac:dyDescent="0.2">
      <c r="B2822" s="447"/>
      <c r="C2822" s="448" t="s">
        <v>339</v>
      </c>
      <c r="D2822" s="448"/>
      <c r="E2822" s="448"/>
      <c r="F2822" s="455" t="s">
        <v>340</v>
      </c>
      <c r="G2822" s="449"/>
      <c r="H2822" s="448"/>
      <c r="I2822" s="448"/>
      <c r="J2822" s="450"/>
    </row>
    <row r="2823" spans="2:10" x14ac:dyDescent="0.2">
      <c r="B2823" s="447"/>
      <c r="C2823" s="448"/>
      <c r="D2823" s="448" t="s">
        <v>341</v>
      </c>
      <c r="E2823" s="448"/>
      <c r="F2823" s="456">
        <v>1000000</v>
      </c>
      <c r="G2823" s="449"/>
      <c r="H2823" s="448"/>
      <c r="I2823" s="448"/>
      <c r="J2823" s="450"/>
    </row>
    <row r="2824" spans="2:10" x14ac:dyDescent="0.2">
      <c r="B2824" s="447"/>
      <c r="C2824" s="448"/>
      <c r="D2824" s="448" t="s">
        <v>342</v>
      </c>
      <c r="E2824" s="448"/>
      <c r="F2824" s="462">
        <v>36.020000000000003</v>
      </c>
      <c r="G2824" s="449"/>
      <c r="H2824" s="448"/>
      <c r="I2824" s="448"/>
      <c r="J2824" s="450"/>
    </row>
    <row r="2825" spans="2:10" x14ac:dyDescent="0.2">
      <c r="B2825" s="447"/>
      <c r="C2825" s="448"/>
      <c r="D2825" s="448" t="s">
        <v>343</v>
      </c>
      <c r="E2825" s="448"/>
      <c r="F2825" s="462">
        <v>38.200916870000128</v>
      </c>
      <c r="G2825" s="449"/>
      <c r="H2825" s="448"/>
      <c r="I2825" s="448"/>
      <c r="J2825" s="450"/>
    </row>
    <row r="2826" spans="2:10" x14ac:dyDescent="0.2">
      <c r="B2826" s="447"/>
      <c r="C2826" s="448"/>
      <c r="D2826" s="448" t="s">
        <v>344</v>
      </c>
      <c r="E2826" s="448"/>
      <c r="F2826" s="462">
        <v>38.01</v>
      </c>
      <c r="G2826" s="449"/>
      <c r="H2826" s="448"/>
      <c r="I2826" s="448"/>
      <c r="J2826" s="450"/>
    </row>
    <row r="2827" spans="2:10" x14ac:dyDescent="0.2">
      <c r="B2827" s="447"/>
      <c r="C2827" s="448"/>
      <c r="D2827" s="448" t="s">
        <v>345</v>
      </c>
      <c r="E2827" s="448"/>
      <c r="F2827" s="462">
        <v>36.619999999999997</v>
      </c>
      <c r="G2827" s="449"/>
      <c r="H2827" s="448"/>
      <c r="I2827" s="448"/>
      <c r="J2827" s="450"/>
    </row>
    <row r="2828" spans="2:10" x14ac:dyDescent="0.2">
      <c r="B2828" s="447"/>
      <c r="C2828" s="448"/>
      <c r="D2828" s="448" t="s">
        <v>346</v>
      </c>
      <c r="E2828" s="448"/>
      <c r="F2828" s="462">
        <v>3.4718849024744647</v>
      </c>
      <c r="G2828" s="449"/>
      <c r="H2828" s="448"/>
      <c r="I2828" s="448"/>
      <c r="J2828" s="450"/>
    </row>
    <row r="2829" spans="2:10" x14ac:dyDescent="0.2">
      <c r="B2829" s="447"/>
      <c r="C2829" s="448"/>
      <c r="D2829" s="448" t="s">
        <v>347</v>
      </c>
      <c r="E2829" s="448"/>
      <c r="F2829" s="462">
        <v>12.053984776030122</v>
      </c>
      <c r="G2829" s="449"/>
      <c r="H2829" s="448"/>
      <c r="I2829" s="448"/>
      <c r="J2829" s="450"/>
    </row>
    <row r="2830" spans="2:10" x14ac:dyDescent="0.2">
      <c r="B2830" s="447"/>
      <c r="C2830" s="448"/>
      <c r="D2830" s="448" t="s">
        <v>348</v>
      </c>
      <c r="E2830" s="448"/>
      <c r="F2830" s="459">
        <v>0.34133082639296769</v>
      </c>
      <c r="G2830" s="449"/>
      <c r="H2830" s="448"/>
      <c r="I2830" s="448"/>
      <c r="J2830" s="450"/>
    </row>
    <row r="2831" spans="2:10" x14ac:dyDescent="0.2">
      <c r="B2831" s="447"/>
      <c r="C2831" s="448"/>
      <c r="D2831" s="448" t="s">
        <v>349</v>
      </c>
      <c r="E2831" s="448"/>
      <c r="F2831" s="460">
        <v>2.7914913583011418</v>
      </c>
      <c r="G2831" s="449"/>
      <c r="H2831" s="448"/>
      <c r="I2831" s="448"/>
      <c r="J2831" s="450"/>
    </row>
    <row r="2832" spans="2:10" x14ac:dyDescent="0.2">
      <c r="B2832" s="447"/>
      <c r="C2832" s="448"/>
      <c r="D2832" s="448" t="s">
        <v>350</v>
      </c>
      <c r="E2832" s="448"/>
      <c r="F2832" s="459">
        <v>9.0884857928658747E-2</v>
      </c>
      <c r="G2832" s="449"/>
      <c r="H2832" s="448"/>
      <c r="I2832" s="448"/>
      <c r="J2832" s="450"/>
    </row>
    <row r="2833" spans="2:10" x14ac:dyDescent="0.2">
      <c r="B2833" s="447"/>
      <c r="C2833" s="448"/>
      <c r="D2833" s="448" t="s">
        <v>351</v>
      </c>
      <c r="E2833" s="448"/>
      <c r="F2833" s="462">
        <v>26.68</v>
      </c>
      <c r="G2833" s="449"/>
      <c r="H2833" s="448"/>
      <c r="I2833" s="448"/>
      <c r="J2833" s="450"/>
    </row>
    <row r="2834" spans="2:10" x14ac:dyDescent="0.2">
      <c r="B2834" s="447"/>
      <c r="C2834" s="448"/>
      <c r="D2834" s="448" t="s">
        <v>352</v>
      </c>
      <c r="E2834" s="448"/>
      <c r="F2834" s="462">
        <v>55.09</v>
      </c>
      <c r="G2834" s="449"/>
      <c r="H2834" s="448"/>
      <c r="I2834" s="448"/>
      <c r="J2834" s="450"/>
    </row>
    <row r="2835" spans="2:10" x14ac:dyDescent="0.2">
      <c r="B2835" s="447"/>
      <c r="C2835" s="448"/>
      <c r="D2835" s="448" t="s">
        <v>353</v>
      </c>
      <c r="E2835" s="448"/>
      <c r="F2835" s="462">
        <v>28.410000000000004</v>
      </c>
      <c r="G2835" s="449"/>
      <c r="H2835" s="448"/>
      <c r="I2835" s="448"/>
      <c r="J2835" s="450"/>
    </row>
    <row r="2836" spans="2:10" x14ac:dyDescent="0.2">
      <c r="B2836" s="447"/>
      <c r="C2836" s="448"/>
      <c r="D2836" s="448" t="s">
        <v>354</v>
      </c>
      <c r="E2836" s="448"/>
      <c r="F2836" s="462">
        <v>3.4718849024744647E-3</v>
      </c>
      <c r="G2836" s="449"/>
      <c r="H2836" s="448"/>
      <c r="I2836" s="448"/>
      <c r="J2836" s="450"/>
    </row>
    <row r="2837" spans="2:10" x14ac:dyDescent="0.2">
      <c r="B2837" s="447"/>
      <c r="C2837" s="448"/>
      <c r="D2837" s="448"/>
      <c r="E2837" s="448"/>
      <c r="F2837" s="448"/>
      <c r="G2837" s="449"/>
      <c r="H2837" s="448"/>
      <c r="I2837" s="448"/>
      <c r="J2837" s="450"/>
    </row>
    <row r="2838" spans="2:10" x14ac:dyDescent="0.2">
      <c r="B2838" s="451" t="s">
        <v>593</v>
      </c>
      <c r="C2838" s="452"/>
      <c r="D2838" s="452"/>
      <c r="E2838" s="452"/>
      <c r="F2838" s="452"/>
      <c r="G2838" s="453"/>
      <c r="H2838" s="452"/>
      <c r="I2838" s="452"/>
      <c r="J2838" s="454"/>
    </row>
    <row r="2839" spans="2:10" x14ac:dyDescent="0.2">
      <c r="B2839" s="447"/>
      <c r="C2839" s="448"/>
      <c r="D2839" s="448"/>
      <c r="E2839" s="448"/>
      <c r="F2839" s="448"/>
      <c r="G2839" s="449"/>
      <c r="H2839" s="448"/>
      <c r="I2839" s="448"/>
      <c r="J2839" s="450"/>
    </row>
    <row r="2840" spans="2:10" x14ac:dyDescent="0.2">
      <c r="B2840" s="447"/>
      <c r="C2840" s="448" t="s">
        <v>356</v>
      </c>
      <c r="D2840" s="448"/>
      <c r="E2840" s="448"/>
      <c r="F2840" s="455" t="s">
        <v>340</v>
      </c>
      <c r="G2840" s="449"/>
      <c r="H2840" s="448"/>
      <c r="I2840" s="448"/>
      <c r="J2840" s="450"/>
    </row>
    <row r="2841" spans="2:10" x14ac:dyDescent="0.2">
      <c r="B2841" s="447"/>
      <c r="C2841" s="448"/>
      <c r="D2841" s="448" t="s">
        <v>357</v>
      </c>
      <c r="E2841" s="448"/>
      <c r="F2841" s="462">
        <v>26.68</v>
      </c>
      <c r="G2841" s="449"/>
      <c r="H2841" s="448"/>
      <c r="I2841" s="448"/>
      <c r="J2841" s="450"/>
    </row>
    <row r="2842" spans="2:10" x14ac:dyDescent="0.2">
      <c r="B2842" s="447"/>
      <c r="C2842" s="448"/>
      <c r="D2842" s="448" t="s">
        <v>358</v>
      </c>
      <c r="E2842" s="448"/>
      <c r="F2842" s="462">
        <v>33.840000000000003</v>
      </c>
      <c r="G2842" s="449"/>
      <c r="H2842" s="448"/>
      <c r="I2842" s="448"/>
      <c r="J2842" s="450"/>
    </row>
    <row r="2843" spans="2:10" x14ac:dyDescent="0.2">
      <c r="B2843" s="447"/>
      <c r="C2843" s="448"/>
      <c r="D2843" s="448" t="s">
        <v>359</v>
      </c>
      <c r="E2843" s="448"/>
      <c r="F2843" s="462">
        <v>35.03</v>
      </c>
      <c r="G2843" s="449"/>
      <c r="H2843" s="448"/>
      <c r="I2843" s="448"/>
      <c r="J2843" s="450"/>
    </row>
    <row r="2844" spans="2:10" x14ac:dyDescent="0.2">
      <c r="B2844" s="447"/>
      <c r="C2844" s="448"/>
      <c r="D2844" s="448" t="s">
        <v>360</v>
      </c>
      <c r="E2844" s="448"/>
      <c r="F2844" s="462">
        <v>36.07</v>
      </c>
      <c r="G2844" s="449"/>
      <c r="H2844" s="448"/>
      <c r="I2844" s="448"/>
      <c r="J2844" s="450"/>
    </row>
    <row r="2845" spans="2:10" x14ac:dyDescent="0.2">
      <c r="B2845" s="447"/>
      <c r="C2845" s="448"/>
      <c r="D2845" s="448" t="s">
        <v>361</v>
      </c>
      <c r="E2845" s="448"/>
      <c r="F2845" s="462">
        <v>37.049999999999997</v>
      </c>
      <c r="G2845" s="449"/>
      <c r="H2845" s="448"/>
      <c r="I2845" s="448"/>
      <c r="J2845" s="450"/>
    </row>
    <row r="2846" spans="2:10" x14ac:dyDescent="0.2">
      <c r="B2846" s="447"/>
      <c r="C2846" s="448"/>
      <c r="D2846" s="448" t="s">
        <v>362</v>
      </c>
      <c r="E2846" s="448"/>
      <c r="F2846" s="462">
        <v>38.01</v>
      </c>
      <c r="G2846" s="449"/>
      <c r="H2846" s="448"/>
      <c r="I2846" s="448"/>
      <c r="J2846" s="450"/>
    </row>
    <row r="2847" spans="2:10" x14ac:dyDescent="0.2">
      <c r="B2847" s="447"/>
      <c r="C2847" s="448"/>
      <c r="D2847" s="448" t="s">
        <v>363</v>
      </c>
      <c r="E2847" s="448"/>
      <c r="F2847" s="462">
        <v>38.96</v>
      </c>
      <c r="G2847" s="449"/>
      <c r="H2847" s="448"/>
      <c r="I2847" s="448"/>
      <c r="J2847" s="450"/>
    </row>
    <row r="2848" spans="2:10" x14ac:dyDescent="0.2">
      <c r="B2848" s="447"/>
      <c r="C2848" s="448"/>
      <c r="D2848" s="448" t="s">
        <v>364</v>
      </c>
      <c r="E2848" s="448"/>
      <c r="F2848" s="462">
        <v>39.979999999999997</v>
      </c>
      <c r="G2848" s="449"/>
      <c r="H2848" s="448"/>
      <c r="I2848" s="448"/>
      <c r="J2848" s="450"/>
    </row>
    <row r="2849" spans="2:10" x14ac:dyDescent="0.2">
      <c r="B2849" s="447"/>
      <c r="C2849" s="448"/>
      <c r="D2849" s="448" t="s">
        <v>365</v>
      </c>
      <c r="E2849" s="448"/>
      <c r="F2849" s="462">
        <v>41.18</v>
      </c>
      <c r="G2849" s="449"/>
      <c r="H2849" s="448"/>
      <c r="I2849" s="448"/>
      <c r="J2849" s="450"/>
    </row>
    <row r="2850" spans="2:10" x14ac:dyDescent="0.2">
      <c r="B2850" s="447"/>
      <c r="C2850" s="448"/>
      <c r="D2850" s="448" t="s">
        <v>366</v>
      </c>
      <c r="E2850" s="448"/>
      <c r="F2850" s="462">
        <v>42.85</v>
      </c>
      <c r="G2850" s="449"/>
      <c r="H2850" s="448"/>
      <c r="I2850" s="448"/>
      <c r="J2850" s="450"/>
    </row>
    <row r="2851" spans="2:10" x14ac:dyDescent="0.2">
      <c r="B2851" s="447"/>
      <c r="C2851" s="448"/>
      <c r="D2851" s="448" t="s">
        <v>367</v>
      </c>
      <c r="E2851" s="448"/>
      <c r="F2851" s="462">
        <v>55.09</v>
      </c>
      <c r="G2851" s="449"/>
      <c r="H2851" s="448"/>
      <c r="I2851" s="448"/>
      <c r="J2851" s="450"/>
    </row>
    <row r="2852" spans="2:10" x14ac:dyDescent="0.2">
      <c r="B2852" s="447"/>
      <c r="C2852" s="448"/>
      <c r="D2852" s="448"/>
      <c r="E2852" s="448"/>
      <c r="F2852" s="448"/>
      <c r="G2852" s="449"/>
      <c r="H2852" s="448"/>
      <c r="I2852" s="448"/>
      <c r="J2852" s="450"/>
    </row>
    <row r="2853" spans="2:10" x14ac:dyDescent="0.2">
      <c r="B2853" s="451" t="s">
        <v>771</v>
      </c>
      <c r="C2853" s="452"/>
      <c r="D2853" s="452"/>
      <c r="E2853" s="452"/>
      <c r="F2853" s="452"/>
      <c r="G2853" s="453"/>
      <c r="H2853" s="452"/>
      <c r="I2853" s="452"/>
      <c r="J2853" s="454"/>
    </row>
    <row r="2854" spans="2:10" x14ac:dyDescent="0.2">
      <c r="B2854" s="447"/>
      <c r="C2854" s="448"/>
      <c r="D2854" s="448"/>
      <c r="E2854" s="448"/>
      <c r="F2854" s="448"/>
      <c r="G2854" s="449"/>
      <c r="H2854" s="448"/>
      <c r="I2854" s="448"/>
      <c r="J2854" s="450"/>
    </row>
    <row r="2855" spans="2:10" x14ac:dyDescent="0.2">
      <c r="B2855" s="447"/>
      <c r="C2855" s="448" t="s">
        <v>335</v>
      </c>
      <c r="D2855" s="448"/>
      <c r="E2855" s="448"/>
      <c r="F2855" s="448"/>
      <c r="G2855" s="449"/>
      <c r="H2855" s="448"/>
      <c r="I2855" s="448"/>
      <c r="J2855" s="450"/>
    </row>
    <row r="2856" spans="2:10" x14ac:dyDescent="0.2">
      <c r="B2856" s="447"/>
      <c r="C2856" s="448"/>
      <c r="D2856" s="448" t="s">
        <v>770</v>
      </c>
      <c r="E2856" s="448"/>
      <c r="F2856" s="448"/>
      <c r="G2856" s="449"/>
      <c r="H2856" s="448"/>
      <c r="I2856" s="448"/>
      <c r="J2856" s="450"/>
    </row>
    <row r="2857" spans="2:10" x14ac:dyDescent="0.2">
      <c r="B2857" s="447"/>
      <c r="C2857" s="448"/>
      <c r="D2857" s="448" t="s">
        <v>569</v>
      </c>
      <c r="E2857" s="448"/>
      <c r="F2857" s="448"/>
      <c r="G2857" s="449"/>
      <c r="H2857" s="448"/>
      <c r="I2857" s="448"/>
      <c r="J2857" s="450"/>
    </row>
    <row r="2858" spans="2:10" x14ac:dyDescent="0.2">
      <c r="B2858" s="447"/>
      <c r="C2858" s="448"/>
      <c r="D2858" s="448" t="s">
        <v>470</v>
      </c>
      <c r="E2858" s="448"/>
      <c r="F2858" s="448"/>
      <c r="G2858" s="449"/>
      <c r="H2858" s="448"/>
      <c r="I2858" s="448"/>
      <c r="J2858" s="450"/>
    </row>
    <row r="2859" spans="2:10" x14ac:dyDescent="0.2">
      <c r="B2859" s="447"/>
      <c r="C2859" s="448"/>
      <c r="D2859" s="448"/>
      <c r="E2859" s="448"/>
      <c r="F2859" s="448"/>
      <c r="G2859" s="449"/>
      <c r="H2859" s="448"/>
      <c r="I2859" s="448"/>
      <c r="J2859" s="450"/>
    </row>
    <row r="2860" spans="2:10" x14ac:dyDescent="0.2">
      <c r="B2860" s="447"/>
      <c r="C2860" s="448"/>
      <c r="D2860" s="448"/>
      <c r="E2860" s="448"/>
      <c r="F2860" s="448"/>
      <c r="G2860" s="449"/>
      <c r="H2860" s="448"/>
      <c r="I2860" s="448"/>
      <c r="J2860" s="450"/>
    </row>
    <row r="2861" spans="2:10" x14ac:dyDescent="0.2">
      <c r="B2861" s="447"/>
      <c r="C2861" s="448"/>
      <c r="D2861" s="448"/>
      <c r="E2861" s="448"/>
      <c r="F2861" s="448"/>
      <c r="G2861" s="449"/>
      <c r="H2861" s="448"/>
      <c r="I2861" s="448"/>
      <c r="J2861" s="450"/>
    </row>
    <row r="2862" spans="2:10" x14ac:dyDescent="0.2">
      <c r="B2862" s="447"/>
      <c r="C2862" s="448"/>
      <c r="D2862" s="448"/>
      <c r="E2862" s="448"/>
      <c r="F2862" s="448"/>
      <c r="G2862" s="449"/>
      <c r="H2862" s="448"/>
      <c r="I2862" s="448"/>
      <c r="J2862" s="450"/>
    </row>
    <row r="2863" spans="2:10" x14ac:dyDescent="0.2">
      <c r="B2863" s="447"/>
      <c r="C2863" s="448"/>
      <c r="D2863" s="448"/>
      <c r="E2863" s="448"/>
      <c r="F2863" s="448"/>
      <c r="G2863" s="449"/>
      <c r="H2863" s="448"/>
      <c r="I2863" s="448"/>
      <c r="J2863" s="450"/>
    </row>
    <row r="2864" spans="2:10" x14ac:dyDescent="0.2">
      <c r="B2864" s="447"/>
      <c r="C2864" s="448"/>
      <c r="D2864" s="448"/>
      <c r="E2864" s="448"/>
      <c r="F2864" s="448"/>
      <c r="G2864" s="449"/>
      <c r="H2864" s="448"/>
      <c r="I2864" s="448"/>
      <c r="J2864" s="450"/>
    </row>
    <row r="2865" spans="2:10" x14ac:dyDescent="0.2">
      <c r="B2865" s="447"/>
      <c r="C2865" s="448"/>
      <c r="D2865" s="448"/>
      <c r="E2865" s="448"/>
      <c r="F2865" s="448"/>
      <c r="G2865" s="449"/>
      <c r="H2865" s="448"/>
      <c r="I2865" s="448"/>
      <c r="J2865" s="450"/>
    </row>
    <row r="2866" spans="2:10" x14ac:dyDescent="0.2">
      <c r="B2866" s="447"/>
      <c r="C2866" s="448"/>
      <c r="D2866" s="448"/>
      <c r="E2866" s="448"/>
      <c r="F2866" s="448"/>
      <c r="G2866" s="449"/>
      <c r="H2866" s="448"/>
      <c r="I2866" s="448"/>
      <c r="J2866" s="450"/>
    </row>
    <row r="2867" spans="2:10" x14ac:dyDescent="0.2">
      <c r="B2867" s="447"/>
      <c r="C2867" s="448"/>
      <c r="D2867" s="448"/>
      <c r="E2867" s="448"/>
      <c r="F2867" s="448"/>
      <c r="G2867" s="449"/>
      <c r="H2867" s="448"/>
      <c r="I2867" s="448"/>
      <c r="J2867" s="450"/>
    </row>
    <row r="2868" spans="2:10" x14ac:dyDescent="0.2">
      <c r="B2868" s="447"/>
      <c r="C2868" s="448"/>
      <c r="D2868" s="448"/>
      <c r="E2868" s="448"/>
      <c r="F2868" s="448"/>
      <c r="G2868" s="449"/>
      <c r="H2868" s="448"/>
      <c r="I2868" s="448"/>
      <c r="J2868" s="450"/>
    </row>
    <row r="2869" spans="2:10" x14ac:dyDescent="0.2">
      <c r="B2869" s="447"/>
      <c r="C2869" s="448"/>
      <c r="D2869" s="448"/>
      <c r="E2869" s="448"/>
      <c r="F2869" s="448"/>
      <c r="G2869" s="449"/>
      <c r="H2869" s="448"/>
      <c r="I2869" s="448"/>
      <c r="J2869" s="450"/>
    </row>
    <row r="2870" spans="2:10" x14ac:dyDescent="0.2">
      <c r="B2870" s="447"/>
      <c r="C2870" s="448"/>
      <c r="D2870" s="448"/>
      <c r="E2870" s="448"/>
      <c r="F2870" s="448"/>
      <c r="G2870" s="449"/>
      <c r="H2870" s="448"/>
      <c r="I2870" s="448"/>
      <c r="J2870" s="450"/>
    </row>
    <row r="2871" spans="2:10" x14ac:dyDescent="0.2">
      <c r="B2871" s="447"/>
      <c r="C2871" s="448"/>
      <c r="D2871" s="448"/>
      <c r="E2871" s="448"/>
      <c r="F2871" s="448"/>
      <c r="G2871" s="449"/>
      <c r="H2871" s="448"/>
      <c r="I2871" s="448"/>
      <c r="J2871" s="450"/>
    </row>
    <row r="2872" spans="2:10" x14ac:dyDescent="0.2">
      <c r="B2872" s="447"/>
      <c r="C2872" s="448"/>
      <c r="D2872" s="448"/>
      <c r="E2872" s="448"/>
      <c r="F2872" s="448"/>
      <c r="G2872" s="449"/>
      <c r="H2872" s="448"/>
      <c r="I2872" s="448"/>
      <c r="J2872" s="450"/>
    </row>
    <row r="2873" spans="2:10" x14ac:dyDescent="0.2">
      <c r="B2873" s="447"/>
      <c r="C2873" s="448"/>
      <c r="D2873" s="448"/>
      <c r="E2873" s="448"/>
      <c r="F2873" s="448"/>
      <c r="G2873" s="449"/>
      <c r="H2873" s="448"/>
      <c r="I2873" s="448"/>
      <c r="J2873" s="450"/>
    </row>
    <row r="2874" spans="2:10" x14ac:dyDescent="0.2">
      <c r="B2874" s="447"/>
      <c r="C2874" s="448"/>
      <c r="D2874" s="448"/>
      <c r="E2874" s="448"/>
      <c r="F2874" s="448"/>
      <c r="G2874" s="449"/>
      <c r="H2874" s="448"/>
      <c r="I2874" s="448"/>
      <c r="J2874" s="450"/>
    </row>
    <row r="2875" spans="2:10" x14ac:dyDescent="0.2">
      <c r="B2875" s="447"/>
      <c r="C2875" s="448"/>
      <c r="D2875" s="448"/>
      <c r="E2875" s="448"/>
      <c r="F2875" s="448"/>
      <c r="G2875" s="449"/>
      <c r="H2875" s="448"/>
      <c r="I2875" s="448"/>
      <c r="J2875" s="450"/>
    </row>
    <row r="2876" spans="2:10" x14ac:dyDescent="0.2">
      <c r="B2876" s="447"/>
      <c r="C2876" s="448"/>
      <c r="D2876" s="448"/>
      <c r="E2876" s="448"/>
      <c r="F2876" s="448"/>
      <c r="G2876" s="449"/>
      <c r="H2876" s="448"/>
      <c r="I2876" s="448"/>
      <c r="J2876" s="450"/>
    </row>
    <row r="2877" spans="2:10" x14ac:dyDescent="0.2">
      <c r="B2877" s="447"/>
      <c r="C2877" s="448"/>
      <c r="D2877" s="448"/>
      <c r="E2877" s="448"/>
      <c r="F2877" s="448"/>
      <c r="G2877" s="449"/>
      <c r="H2877" s="448"/>
      <c r="I2877" s="448"/>
      <c r="J2877" s="450"/>
    </row>
    <row r="2878" spans="2:10" x14ac:dyDescent="0.2">
      <c r="B2878" s="447"/>
      <c r="C2878" s="448" t="s">
        <v>339</v>
      </c>
      <c r="D2878" s="448"/>
      <c r="E2878" s="448"/>
      <c r="F2878" s="455" t="s">
        <v>340</v>
      </c>
      <c r="G2878" s="449"/>
      <c r="H2878" s="448"/>
      <c r="I2878" s="448"/>
      <c r="J2878" s="450"/>
    </row>
    <row r="2879" spans="2:10" x14ac:dyDescent="0.2">
      <c r="B2879" s="447"/>
      <c r="C2879" s="448"/>
      <c r="D2879" s="448" t="s">
        <v>341</v>
      </c>
      <c r="E2879" s="448"/>
      <c r="F2879" s="456">
        <v>1000000</v>
      </c>
      <c r="G2879" s="449"/>
      <c r="H2879" s="448"/>
      <c r="I2879" s="448"/>
      <c r="J2879" s="450"/>
    </row>
    <row r="2880" spans="2:10" x14ac:dyDescent="0.2">
      <c r="B2880" s="447"/>
      <c r="C2880" s="448"/>
      <c r="D2880" s="448" t="s">
        <v>342</v>
      </c>
      <c r="E2880" s="448"/>
      <c r="F2880" s="462">
        <v>44.22</v>
      </c>
      <c r="G2880" s="449"/>
      <c r="H2880" s="448"/>
      <c r="I2880" s="448"/>
      <c r="J2880" s="450"/>
    </row>
    <row r="2881" spans="2:10" x14ac:dyDescent="0.2">
      <c r="B2881" s="447"/>
      <c r="C2881" s="448"/>
      <c r="D2881" s="448" t="s">
        <v>343</v>
      </c>
      <c r="E2881" s="448"/>
      <c r="F2881" s="462">
        <v>46.398058250000588</v>
      </c>
      <c r="G2881" s="449"/>
      <c r="H2881" s="448"/>
      <c r="I2881" s="448"/>
      <c r="J2881" s="450"/>
    </row>
    <row r="2882" spans="2:10" x14ac:dyDescent="0.2">
      <c r="B2882" s="447"/>
      <c r="C2882" s="448"/>
      <c r="D2882" s="448" t="s">
        <v>344</v>
      </c>
      <c r="E2882" s="448"/>
      <c r="F2882" s="462">
        <v>46.21</v>
      </c>
      <c r="G2882" s="449"/>
      <c r="H2882" s="448"/>
      <c r="I2882" s="448"/>
      <c r="J2882" s="450"/>
    </row>
    <row r="2883" spans="2:10" x14ac:dyDescent="0.2">
      <c r="B2883" s="447"/>
      <c r="C2883" s="448"/>
      <c r="D2883" s="448" t="s">
        <v>345</v>
      </c>
      <c r="E2883" s="448"/>
      <c r="F2883" s="462">
        <v>45.5</v>
      </c>
      <c r="G2883" s="449"/>
      <c r="H2883" s="448"/>
      <c r="I2883" s="448"/>
      <c r="J2883" s="450"/>
    </row>
    <row r="2884" spans="2:10" x14ac:dyDescent="0.2">
      <c r="B2884" s="447"/>
      <c r="C2884" s="448"/>
      <c r="D2884" s="448" t="s">
        <v>346</v>
      </c>
      <c r="E2884" s="448"/>
      <c r="F2884" s="462">
        <v>3.4814202289582838</v>
      </c>
      <c r="G2884" s="449"/>
      <c r="H2884" s="448"/>
      <c r="I2884" s="448"/>
      <c r="J2884" s="450"/>
    </row>
    <row r="2885" spans="2:10" x14ac:dyDescent="0.2">
      <c r="B2885" s="447"/>
      <c r="C2885" s="448"/>
      <c r="D2885" s="448" t="s">
        <v>347</v>
      </c>
      <c r="E2885" s="448"/>
      <c r="F2885" s="462">
        <v>12.12028681059995</v>
      </c>
      <c r="G2885" s="449"/>
      <c r="H2885" s="448"/>
      <c r="I2885" s="448"/>
      <c r="J2885" s="450"/>
    </row>
    <row r="2886" spans="2:10" x14ac:dyDescent="0.2">
      <c r="B2886" s="447"/>
      <c r="C2886" s="448"/>
      <c r="D2886" s="448" t="s">
        <v>348</v>
      </c>
      <c r="E2886" s="448"/>
      <c r="F2886" s="459">
        <v>0.333184461720747</v>
      </c>
      <c r="G2886" s="449"/>
      <c r="H2886" s="448"/>
      <c r="I2886" s="448"/>
      <c r="J2886" s="450"/>
    </row>
    <row r="2887" spans="2:10" x14ac:dyDescent="0.2">
      <c r="B2887" s="447"/>
      <c r="C2887" s="448"/>
      <c r="D2887" s="448" t="s">
        <v>349</v>
      </c>
      <c r="E2887" s="448"/>
      <c r="F2887" s="460">
        <v>2.7978098953032382</v>
      </c>
      <c r="G2887" s="449"/>
      <c r="H2887" s="448"/>
      <c r="I2887" s="448"/>
      <c r="J2887" s="450"/>
    </row>
    <row r="2888" spans="2:10" x14ac:dyDescent="0.2">
      <c r="B2888" s="447"/>
      <c r="C2888" s="448"/>
      <c r="D2888" s="448" t="s">
        <v>350</v>
      </c>
      <c r="E2888" s="448"/>
      <c r="F2888" s="459">
        <v>7.5033748399551611E-2</v>
      </c>
      <c r="G2888" s="449"/>
      <c r="H2888" s="448"/>
      <c r="I2888" s="448"/>
      <c r="J2888" s="450"/>
    </row>
    <row r="2889" spans="2:10" x14ac:dyDescent="0.2">
      <c r="B2889" s="447"/>
      <c r="C2889" s="448"/>
      <c r="D2889" s="448" t="s">
        <v>351</v>
      </c>
      <c r="E2889" s="448"/>
      <c r="F2889" s="462">
        <v>35.33</v>
      </c>
      <c r="G2889" s="449"/>
      <c r="H2889" s="448"/>
      <c r="I2889" s="448"/>
      <c r="J2889" s="450"/>
    </row>
    <row r="2890" spans="2:10" x14ac:dyDescent="0.2">
      <c r="B2890" s="447"/>
      <c r="C2890" s="448"/>
      <c r="D2890" s="448" t="s">
        <v>352</v>
      </c>
      <c r="E2890" s="448"/>
      <c r="F2890" s="462">
        <v>65.25</v>
      </c>
      <c r="G2890" s="449"/>
      <c r="H2890" s="448"/>
      <c r="I2890" s="448"/>
      <c r="J2890" s="450"/>
    </row>
    <row r="2891" spans="2:10" x14ac:dyDescent="0.2">
      <c r="B2891" s="447"/>
      <c r="C2891" s="448"/>
      <c r="D2891" s="448" t="s">
        <v>353</v>
      </c>
      <c r="E2891" s="448"/>
      <c r="F2891" s="462">
        <v>29.92</v>
      </c>
      <c r="G2891" s="449"/>
      <c r="H2891" s="448"/>
      <c r="I2891" s="448"/>
      <c r="J2891" s="450"/>
    </row>
    <row r="2892" spans="2:10" x14ac:dyDescent="0.2">
      <c r="B2892" s="447"/>
      <c r="C2892" s="448"/>
      <c r="D2892" s="448" t="s">
        <v>354</v>
      </c>
      <c r="E2892" s="448"/>
      <c r="F2892" s="462">
        <v>3.481420228958284E-3</v>
      </c>
      <c r="G2892" s="449"/>
      <c r="H2892" s="448"/>
      <c r="I2892" s="448"/>
      <c r="J2892" s="450"/>
    </row>
    <row r="2893" spans="2:10" x14ac:dyDescent="0.2">
      <c r="B2893" s="447"/>
      <c r="C2893" s="448"/>
      <c r="D2893" s="448"/>
      <c r="E2893" s="448"/>
      <c r="F2893" s="448"/>
      <c r="G2893" s="449"/>
      <c r="H2893" s="448"/>
      <c r="I2893" s="448"/>
      <c r="J2893" s="450"/>
    </row>
    <row r="2894" spans="2:10" x14ac:dyDescent="0.2">
      <c r="B2894" s="451" t="s">
        <v>769</v>
      </c>
      <c r="C2894" s="452"/>
      <c r="D2894" s="452"/>
      <c r="E2894" s="452"/>
      <c r="F2894" s="452"/>
      <c r="G2894" s="453"/>
      <c r="H2894" s="452"/>
      <c r="I2894" s="452"/>
      <c r="J2894" s="454"/>
    </row>
    <row r="2895" spans="2:10" x14ac:dyDescent="0.2">
      <c r="B2895" s="447"/>
      <c r="C2895" s="448"/>
      <c r="D2895" s="448"/>
      <c r="E2895" s="448"/>
      <c r="F2895" s="448"/>
      <c r="G2895" s="449"/>
      <c r="H2895" s="448"/>
      <c r="I2895" s="448"/>
      <c r="J2895" s="450"/>
    </row>
    <row r="2896" spans="2:10" x14ac:dyDescent="0.2">
      <c r="B2896" s="447"/>
      <c r="C2896" s="448" t="s">
        <v>356</v>
      </c>
      <c r="D2896" s="448"/>
      <c r="E2896" s="448"/>
      <c r="F2896" s="455" t="s">
        <v>340</v>
      </c>
      <c r="G2896" s="449"/>
      <c r="H2896" s="448"/>
      <c r="I2896" s="448"/>
      <c r="J2896" s="450"/>
    </row>
    <row r="2897" spans="2:10" x14ac:dyDescent="0.2">
      <c r="B2897" s="447"/>
      <c r="C2897" s="448"/>
      <c r="D2897" s="448" t="s">
        <v>357</v>
      </c>
      <c r="E2897" s="448"/>
      <c r="F2897" s="462">
        <v>35.33</v>
      </c>
      <c r="G2897" s="449"/>
      <c r="H2897" s="448"/>
      <c r="I2897" s="448"/>
      <c r="J2897" s="450"/>
    </row>
    <row r="2898" spans="2:10" x14ac:dyDescent="0.2">
      <c r="B2898" s="447"/>
      <c r="C2898" s="448"/>
      <c r="D2898" s="448" t="s">
        <v>358</v>
      </c>
      <c r="E2898" s="448"/>
      <c r="F2898" s="462">
        <v>42.02</v>
      </c>
      <c r="G2898" s="449"/>
      <c r="H2898" s="448"/>
      <c r="I2898" s="448"/>
      <c r="J2898" s="450"/>
    </row>
    <row r="2899" spans="2:10" x14ac:dyDescent="0.2">
      <c r="B2899" s="447"/>
      <c r="C2899" s="448"/>
      <c r="D2899" s="448" t="s">
        <v>359</v>
      </c>
      <c r="E2899" s="448"/>
      <c r="F2899" s="462">
        <v>43.23</v>
      </c>
      <c r="G2899" s="449"/>
      <c r="H2899" s="448"/>
      <c r="I2899" s="448"/>
      <c r="J2899" s="450"/>
    </row>
    <row r="2900" spans="2:10" x14ac:dyDescent="0.2">
      <c r="B2900" s="447"/>
      <c r="C2900" s="448"/>
      <c r="D2900" s="448" t="s">
        <v>360</v>
      </c>
      <c r="E2900" s="448"/>
      <c r="F2900" s="462">
        <v>44.27</v>
      </c>
      <c r="G2900" s="449"/>
      <c r="H2900" s="448"/>
      <c r="I2900" s="448"/>
      <c r="J2900" s="450"/>
    </row>
    <row r="2901" spans="2:10" x14ac:dyDescent="0.2">
      <c r="B2901" s="447"/>
      <c r="C2901" s="448"/>
      <c r="D2901" s="448" t="s">
        <v>361</v>
      </c>
      <c r="E2901" s="448"/>
      <c r="F2901" s="462">
        <v>45.26</v>
      </c>
      <c r="G2901" s="449"/>
      <c r="H2901" s="448"/>
      <c r="I2901" s="448"/>
      <c r="J2901" s="450"/>
    </row>
    <row r="2902" spans="2:10" x14ac:dyDescent="0.2">
      <c r="B2902" s="447"/>
      <c r="C2902" s="448"/>
      <c r="D2902" s="448" t="s">
        <v>362</v>
      </c>
      <c r="E2902" s="448"/>
      <c r="F2902" s="462">
        <v>46.21</v>
      </c>
      <c r="G2902" s="449"/>
      <c r="H2902" s="448"/>
      <c r="I2902" s="448"/>
      <c r="J2902" s="450"/>
    </row>
    <row r="2903" spans="2:10" x14ac:dyDescent="0.2">
      <c r="B2903" s="447"/>
      <c r="C2903" s="448"/>
      <c r="D2903" s="448" t="s">
        <v>363</v>
      </c>
      <c r="E2903" s="448"/>
      <c r="F2903" s="462">
        <v>47.16</v>
      </c>
      <c r="G2903" s="449"/>
      <c r="H2903" s="448"/>
      <c r="I2903" s="448"/>
      <c r="J2903" s="450"/>
    </row>
    <row r="2904" spans="2:10" x14ac:dyDescent="0.2">
      <c r="B2904" s="447"/>
      <c r="C2904" s="448"/>
      <c r="D2904" s="448" t="s">
        <v>364</v>
      </c>
      <c r="E2904" s="448"/>
      <c r="F2904" s="462">
        <v>48.19</v>
      </c>
      <c r="G2904" s="449"/>
      <c r="H2904" s="448"/>
      <c r="I2904" s="448"/>
      <c r="J2904" s="450"/>
    </row>
    <row r="2905" spans="2:10" x14ac:dyDescent="0.2">
      <c r="B2905" s="447"/>
      <c r="C2905" s="448"/>
      <c r="D2905" s="448" t="s">
        <v>365</v>
      </c>
      <c r="E2905" s="448"/>
      <c r="F2905" s="462">
        <v>49.39</v>
      </c>
      <c r="G2905" s="449"/>
      <c r="H2905" s="448"/>
      <c r="I2905" s="448"/>
      <c r="J2905" s="450"/>
    </row>
    <row r="2906" spans="2:10" x14ac:dyDescent="0.2">
      <c r="B2906" s="447"/>
      <c r="C2906" s="448"/>
      <c r="D2906" s="448" t="s">
        <v>366</v>
      </c>
      <c r="E2906" s="448"/>
      <c r="F2906" s="462">
        <v>51.06</v>
      </c>
      <c r="G2906" s="449"/>
      <c r="H2906" s="448"/>
      <c r="I2906" s="448"/>
      <c r="J2906" s="450"/>
    </row>
    <row r="2907" spans="2:10" x14ac:dyDescent="0.2">
      <c r="B2907" s="447"/>
      <c r="C2907" s="448"/>
      <c r="D2907" s="448" t="s">
        <v>367</v>
      </c>
      <c r="E2907" s="448"/>
      <c r="F2907" s="462">
        <v>65.25</v>
      </c>
      <c r="G2907" s="449"/>
      <c r="H2907" s="448"/>
      <c r="I2907" s="448"/>
      <c r="J2907" s="450"/>
    </row>
    <row r="2908" spans="2:10" x14ac:dyDescent="0.2">
      <c r="B2908" s="447"/>
      <c r="C2908" s="448"/>
      <c r="D2908" s="448"/>
      <c r="E2908" s="448"/>
      <c r="F2908" s="448"/>
      <c r="G2908" s="449"/>
      <c r="H2908" s="448"/>
      <c r="I2908" s="448"/>
      <c r="J2908" s="450"/>
    </row>
    <row r="2909" spans="2:10" x14ac:dyDescent="0.2">
      <c r="B2909" s="451" t="s">
        <v>599</v>
      </c>
      <c r="C2909" s="452"/>
      <c r="D2909" s="452"/>
      <c r="E2909" s="452"/>
      <c r="F2909" s="452"/>
      <c r="G2909" s="453"/>
      <c r="H2909" s="452"/>
      <c r="I2909" s="452"/>
      <c r="J2909" s="454"/>
    </row>
    <row r="2910" spans="2:10" x14ac:dyDescent="0.2">
      <c r="B2910" s="447"/>
      <c r="C2910" s="448"/>
      <c r="D2910" s="448"/>
      <c r="E2910" s="448"/>
      <c r="F2910" s="448"/>
      <c r="G2910" s="449"/>
      <c r="H2910" s="448"/>
      <c r="I2910" s="448"/>
      <c r="J2910" s="450"/>
    </row>
    <row r="2911" spans="2:10" x14ac:dyDescent="0.2">
      <c r="B2911" s="447"/>
      <c r="C2911" s="448" t="s">
        <v>335</v>
      </c>
      <c r="D2911" s="448"/>
      <c r="E2911" s="448"/>
      <c r="F2911" s="448"/>
      <c r="G2911" s="449"/>
      <c r="H2911" s="448"/>
      <c r="I2911" s="448"/>
      <c r="J2911" s="450"/>
    </row>
    <row r="2912" spans="2:10" x14ac:dyDescent="0.2">
      <c r="B2912" s="447"/>
      <c r="C2912" s="448"/>
      <c r="D2912" s="448" t="s">
        <v>768</v>
      </c>
      <c r="E2912" s="448"/>
      <c r="F2912" s="448"/>
      <c r="G2912" s="449"/>
      <c r="H2912" s="448"/>
      <c r="I2912" s="448"/>
      <c r="J2912" s="450"/>
    </row>
    <row r="2913" spans="2:10" x14ac:dyDescent="0.2">
      <c r="B2913" s="447"/>
      <c r="C2913" s="448"/>
      <c r="D2913" s="448" t="s">
        <v>597</v>
      </c>
      <c r="E2913" s="448"/>
      <c r="F2913" s="448"/>
      <c r="G2913" s="449"/>
      <c r="H2913" s="448"/>
      <c r="I2913" s="448"/>
      <c r="J2913" s="450"/>
    </row>
    <row r="2914" spans="2:10" x14ac:dyDescent="0.2">
      <c r="B2914" s="447"/>
      <c r="C2914" s="448"/>
      <c r="D2914" s="448" t="s">
        <v>470</v>
      </c>
      <c r="E2914" s="448"/>
      <c r="F2914" s="448"/>
      <c r="G2914" s="449"/>
      <c r="H2914" s="448"/>
      <c r="I2914" s="448"/>
      <c r="J2914" s="450"/>
    </row>
    <row r="2915" spans="2:10" x14ac:dyDescent="0.2">
      <c r="B2915" s="447"/>
      <c r="C2915" s="448"/>
      <c r="D2915" s="448"/>
      <c r="E2915" s="448"/>
      <c r="F2915" s="448"/>
      <c r="G2915" s="449"/>
      <c r="H2915" s="448"/>
      <c r="I2915" s="448"/>
      <c r="J2915" s="450"/>
    </row>
    <row r="2916" spans="2:10" x14ac:dyDescent="0.2">
      <c r="B2916" s="447"/>
      <c r="C2916" s="448"/>
      <c r="D2916" s="448"/>
      <c r="E2916" s="448"/>
      <c r="F2916" s="448"/>
      <c r="G2916" s="449"/>
      <c r="H2916" s="448"/>
      <c r="I2916" s="448"/>
      <c r="J2916" s="450"/>
    </row>
    <row r="2917" spans="2:10" x14ac:dyDescent="0.2">
      <c r="B2917" s="447"/>
      <c r="C2917" s="448"/>
      <c r="D2917" s="448"/>
      <c r="E2917" s="448"/>
      <c r="F2917" s="448"/>
      <c r="G2917" s="449"/>
      <c r="H2917" s="448"/>
      <c r="I2917" s="448"/>
      <c r="J2917" s="450"/>
    </row>
    <row r="2918" spans="2:10" x14ac:dyDescent="0.2">
      <c r="B2918" s="447"/>
      <c r="C2918" s="448"/>
      <c r="D2918" s="448"/>
      <c r="E2918" s="448"/>
      <c r="F2918" s="448"/>
      <c r="G2918" s="449"/>
      <c r="H2918" s="448"/>
      <c r="I2918" s="448"/>
      <c r="J2918" s="450"/>
    </row>
    <row r="2919" spans="2:10" x14ac:dyDescent="0.2">
      <c r="B2919" s="447"/>
      <c r="C2919" s="448"/>
      <c r="D2919" s="448"/>
      <c r="E2919" s="448"/>
      <c r="F2919" s="448"/>
      <c r="G2919" s="449"/>
      <c r="H2919" s="448"/>
      <c r="I2919" s="448"/>
      <c r="J2919" s="450"/>
    </row>
    <row r="2920" spans="2:10" x14ac:dyDescent="0.2">
      <c r="B2920" s="447"/>
      <c r="C2920" s="448"/>
      <c r="D2920" s="448"/>
      <c r="E2920" s="448"/>
      <c r="F2920" s="448"/>
      <c r="G2920" s="449"/>
      <c r="H2920" s="448"/>
      <c r="I2920" s="448"/>
      <c r="J2920" s="450"/>
    </row>
    <row r="2921" spans="2:10" x14ac:dyDescent="0.2">
      <c r="B2921" s="447"/>
      <c r="C2921" s="448"/>
      <c r="D2921" s="448"/>
      <c r="E2921" s="448"/>
      <c r="F2921" s="448"/>
      <c r="G2921" s="449"/>
      <c r="H2921" s="448"/>
      <c r="I2921" s="448"/>
      <c r="J2921" s="450"/>
    </row>
    <row r="2922" spans="2:10" x14ac:dyDescent="0.2">
      <c r="B2922" s="447"/>
      <c r="C2922" s="448"/>
      <c r="D2922" s="448"/>
      <c r="E2922" s="448"/>
      <c r="F2922" s="448"/>
      <c r="G2922" s="449"/>
      <c r="H2922" s="448"/>
      <c r="I2922" s="448"/>
      <c r="J2922" s="450"/>
    </row>
    <row r="2923" spans="2:10" x14ac:dyDescent="0.2">
      <c r="B2923" s="447"/>
      <c r="C2923" s="448"/>
      <c r="D2923" s="448"/>
      <c r="E2923" s="448"/>
      <c r="F2923" s="448"/>
      <c r="G2923" s="449"/>
      <c r="H2923" s="448"/>
      <c r="I2923" s="448"/>
      <c r="J2923" s="450"/>
    </row>
    <row r="2924" spans="2:10" x14ac:dyDescent="0.2">
      <c r="B2924" s="447"/>
      <c r="C2924" s="448"/>
      <c r="D2924" s="448"/>
      <c r="E2924" s="448"/>
      <c r="F2924" s="448"/>
      <c r="G2924" s="449"/>
      <c r="H2924" s="448"/>
      <c r="I2924" s="448"/>
      <c r="J2924" s="450"/>
    </row>
    <row r="2925" spans="2:10" x14ac:dyDescent="0.2">
      <c r="B2925" s="447"/>
      <c r="C2925" s="448"/>
      <c r="D2925" s="448"/>
      <c r="E2925" s="448"/>
      <c r="F2925" s="448"/>
      <c r="G2925" s="449"/>
      <c r="H2925" s="448"/>
      <c r="I2925" s="448"/>
      <c r="J2925" s="450"/>
    </row>
    <row r="2926" spans="2:10" x14ac:dyDescent="0.2">
      <c r="B2926" s="447"/>
      <c r="C2926" s="448"/>
      <c r="D2926" s="448"/>
      <c r="E2926" s="448"/>
      <c r="F2926" s="448"/>
      <c r="G2926" s="449"/>
      <c r="H2926" s="448"/>
      <c r="I2926" s="448"/>
      <c r="J2926" s="450"/>
    </row>
    <row r="2927" spans="2:10" x14ac:dyDescent="0.2">
      <c r="B2927" s="447"/>
      <c r="C2927" s="448"/>
      <c r="D2927" s="448"/>
      <c r="E2927" s="448"/>
      <c r="F2927" s="448"/>
      <c r="G2927" s="449"/>
      <c r="H2927" s="448"/>
      <c r="I2927" s="448"/>
      <c r="J2927" s="450"/>
    </row>
    <row r="2928" spans="2:10" x14ac:dyDescent="0.2">
      <c r="B2928" s="447"/>
      <c r="C2928" s="448"/>
      <c r="D2928" s="448"/>
      <c r="E2928" s="448"/>
      <c r="F2928" s="448"/>
      <c r="G2928" s="449"/>
      <c r="H2928" s="448"/>
      <c r="I2928" s="448"/>
      <c r="J2928" s="450"/>
    </row>
    <row r="2929" spans="2:10" x14ac:dyDescent="0.2">
      <c r="B2929" s="447"/>
      <c r="C2929" s="448"/>
      <c r="D2929" s="448"/>
      <c r="E2929" s="448"/>
      <c r="F2929" s="448"/>
      <c r="G2929" s="449"/>
      <c r="H2929" s="448"/>
      <c r="I2929" s="448"/>
      <c r="J2929" s="450"/>
    </row>
    <row r="2930" spans="2:10" x14ac:dyDescent="0.2">
      <c r="B2930" s="447"/>
      <c r="C2930" s="448"/>
      <c r="D2930" s="448"/>
      <c r="E2930" s="448"/>
      <c r="F2930" s="448"/>
      <c r="G2930" s="449"/>
      <c r="H2930" s="448"/>
      <c r="I2930" s="448"/>
      <c r="J2930" s="450"/>
    </row>
    <row r="2931" spans="2:10" x14ac:dyDescent="0.2">
      <c r="B2931" s="447"/>
      <c r="C2931" s="448"/>
      <c r="D2931" s="448"/>
      <c r="E2931" s="448"/>
      <c r="F2931" s="448"/>
      <c r="G2931" s="449"/>
      <c r="H2931" s="448"/>
      <c r="I2931" s="448"/>
      <c r="J2931" s="450"/>
    </row>
    <row r="2932" spans="2:10" x14ac:dyDescent="0.2">
      <c r="B2932" s="447"/>
      <c r="C2932" s="448"/>
      <c r="D2932" s="448"/>
      <c r="E2932" s="448"/>
      <c r="F2932" s="448"/>
      <c r="G2932" s="449"/>
      <c r="H2932" s="448"/>
      <c r="I2932" s="448"/>
      <c r="J2932" s="450"/>
    </row>
    <row r="2933" spans="2:10" x14ac:dyDescent="0.2">
      <c r="B2933" s="447"/>
      <c r="C2933" s="448"/>
      <c r="D2933" s="448"/>
      <c r="E2933" s="448"/>
      <c r="F2933" s="448"/>
      <c r="G2933" s="449"/>
      <c r="H2933" s="448"/>
      <c r="I2933" s="448"/>
      <c r="J2933" s="450"/>
    </row>
    <row r="2934" spans="2:10" x14ac:dyDescent="0.2">
      <c r="B2934" s="447"/>
      <c r="C2934" s="448" t="s">
        <v>339</v>
      </c>
      <c r="D2934" s="448"/>
      <c r="E2934" s="448"/>
      <c r="F2934" s="455" t="s">
        <v>340</v>
      </c>
      <c r="G2934" s="449"/>
      <c r="H2934" s="448"/>
      <c r="I2934" s="448"/>
      <c r="J2934" s="450"/>
    </row>
    <row r="2935" spans="2:10" x14ac:dyDescent="0.2">
      <c r="B2935" s="447"/>
      <c r="C2935" s="448"/>
      <c r="D2935" s="448" t="s">
        <v>341</v>
      </c>
      <c r="E2935" s="448"/>
      <c r="F2935" s="456">
        <v>1000000</v>
      </c>
      <c r="G2935" s="449"/>
      <c r="H2935" s="448"/>
      <c r="I2935" s="448"/>
      <c r="J2935" s="450"/>
    </row>
    <row r="2936" spans="2:10" x14ac:dyDescent="0.2">
      <c r="B2936" s="447"/>
      <c r="C2936" s="448"/>
      <c r="D2936" s="448" t="s">
        <v>342</v>
      </c>
      <c r="E2936" s="448"/>
      <c r="F2936" s="462">
        <v>25.97</v>
      </c>
      <c r="G2936" s="449"/>
      <c r="H2936" s="448"/>
      <c r="I2936" s="448"/>
      <c r="J2936" s="450"/>
    </row>
    <row r="2937" spans="2:10" x14ac:dyDescent="0.2">
      <c r="B2937" s="447"/>
      <c r="C2937" s="448"/>
      <c r="D2937" s="448" t="s">
        <v>343</v>
      </c>
      <c r="E2937" s="448"/>
      <c r="F2937" s="462">
        <v>28.146251770000326</v>
      </c>
      <c r="G2937" s="449"/>
      <c r="H2937" s="448"/>
      <c r="I2937" s="448"/>
      <c r="J2937" s="450"/>
    </row>
    <row r="2938" spans="2:10" x14ac:dyDescent="0.2">
      <c r="B2938" s="447"/>
      <c r="C2938" s="448"/>
      <c r="D2938" s="448" t="s">
        <v>344</v>
      </c>
      <c r="E2938" s="448"/>
      <c r="F2938" s="462">
        <v>27.95</v>
      </c>
      <c r="G2938" s="449"/>
      <c r="H2938" s="448"/>
      <c r="I2938" s="448"/>
      <c r="J2938" s="450"/>
    </row>
    <row r="2939" spans="2:10" x14ac:dyDescent="0.2">
      <c r="B2939" s="447"/>
      <c r="C2939" s="448"/>
      <c r="D2939" s="448" t="s">
        <v>345</v>
      </c>
      <c r="E2939" s="448"/>
      <c r="F2939" s="462">
        <v>27.96</v>
      </c>
      <c r="G2939" s="449"/>
      <c r="H2939" s="448"/>
      <c r="I2939" s="448"/>
      <c r="J2939" s="450"/>
    </row>
    <row r="2940" spans="2:10" x14ac:dyDescent="0.2">
      <c r="B2940" s="447"/>
      <c r="C2940" s="448"/>
      <c r="D2940" s="448" t="s">
        <v>346</v>
      </c>
      <c r="E2940" s="448"/>
      <c r="F2940" s="462">
        <v>3.5300759822293855</v>
      </c>
      <c r="G2940" s="449"/>
      <c r="H2940" s="448"/>
      <c r="I2940" s="448"/>
      <c r="J2940" s="450"/>
    </row>
    <row r="2941" spans="2:10" x14ac:dyDescent="0.2">
      <c r="B2941" s="447"/>
      <c r="C2941" s="448"/>
      <c r="D2941" s="448" t="s">
        <v>347</v>
      </c>
      <c r="E2941" s="448"/>
      <c r="F2941" s="462">
        <v>12.46143644031276</v>
      </c>
      <c r="G2941" s="449"/>
      <c r="H2941" s="448"/>
      <c r="I2941" s="448"/>
      <c r="J2941" s="450"/>
    </row>
    <row r="2942" spans="2:10" x14ac:dyDescent="0.2">
      <c r="B2942" s="447"/>
      <c r="C2942" s="448"/>
      <c r="D2942" s="448" t="s">
        <v>348</v>
      </c>
      <c r="E2942" s="448"/>
      <c r="F2942" s="459">
        <v>0.32486011873362924</v>
      </c>
      <c r="G2942" s="449"/>
      <c r="H2942" s="448"/>
      <c r="I2942" s="448"/>
      <c r="J2942" s="450"/>
    </row>
    <row r="2943" spans="2:10" x14ac:dyDescent="0.2">
      <c r="B2943" s="447"/>
      <c r="C2943" s="448"/>
      <c r="D2943" s="448" t="s">
        <v>349</v>
      </c>
      <c r="E2943" s="448"/>
      <c r="F2943" s="460">
        <v>2.8002140034509093</v>
      </c>
      <c r="G2943" s="449"/>
      <c r="H2943" s="448"/>
      <c r="I2943" s="448"/>
      <c r="J2943" s="450"/>
    </row>
    <row r="2944" spans="2:10" x14ac:dyDescent="0.2">
      <c r="B2944" s="447"/>
      <c r="C2944" s="448"/>
      <c r="D2944" s="448" t="s">
        <v>350</v>
      </c>
      <c r="E2944" s="448"/>
      <c r="F2944" s="459">
        <v>0.12541904375316915</v>
      </c>
      <c r="G2944" s="449"/>
      <c r="H2944" s="448"/>
      <c r="I2944" s="448"/>
      <c r="J2944" s="450"/>
    </row>
    <row r="2945" spans="2:10" x14ac:dyDescent="0.2">
      <c r="B2945" s="447"/>
      <c r="C2945" s="448"/>
      <c r="D2945" s="448" t="s">
        <v>351</v>
      </c>
      <c r="E2945" s="448"/>
      <c r="F2945" s="462">
        <v>16.36</v>
      </c>
      <c r="G2945" s="449"/>
      <c r="H2945" s="448"/>
      <c r="I2945" s="448"/>
      <c r="J2945" s="450"/>
    </row>
    <row r="2946" spans="2:10" x14ac:dyDescent="0.2">
      <c r="B2946" s="447"/>
      <c r="C2946" s="448"/>
      <c r="D2946" s="448" t="s">
        <v>352</v>
      </c>
      <c r="E2946" s="448"/>
      <c r="F2946" s="462">
        <v>45.46</v>
      </c>
      <c r="G2946" s="449"/>
      <c r="H2946" s="448"/>
      <c r="I2946" s="448"/>
      <c r="J2946" s="450"/>
    </row>
    <row r="2947" spans="2:10" x14ac:dyDescent="0.2">
      <c r="B2947" s="447"/>
      <c r="C2947" s="448"/>
      <c r="D2947" s="448" t="s">
        <v>353</v>
      </c>
      <c r="E2947" s="448"/>
      <c r="F2947" s="462">
        <v>29.1</v>
      </c>
      <c r="G2947" s="449"/>
      <c r="H2947" s="448"/>
      <c r="I2947" s="448"/>
      <c r="J2947" s="450"/>
    </row>
    <row r="2948" spans="2:10" x14ac:dyDescent="0.2">
      <c r="B2948" s="447"/>
      <c r="C2948" s="448"/>
      <c r="D2948" s="448" t="s">
        <v>354</v>
      </c>
      <c r="E2948" s="448"/>
      <c r="F2948" s="462">
        <v>3.5300759822293856E-3</v>
      </c>
      <c r="G2948" s="449"/>
      <c r="H2948" s="448"/>
      <c r="I2948" s="448"/>
      <c r="J2948" s="450"/>
    </row>
    <row r="2949" spans="2:10" x14ac:dyDescent="0.2">
      <c r="B2949" s="447"/>
      <c r="C2949" s="448"/>
      <c r="D2949" s="448"/>
      <c r="E2949" s="448"/>
      <c r="F2949" s="448"/>
      <c r="G2949" s="449"/>
      <c r="H2949" s="448"/>
      <c r="I2949" s="448"/>
      <c r="J2949" s="450"/>
    </row>
    <row r="2950" spans="2:10" x14ac:dyDescent="0.2">
      <c r="B2950" s="451" t="s">
        <v>603</v>
      </c>
      <c r="C2950" s="452"/>
      <c r="D2950" s="452"/>
      <c r="E2950" s="452"/>
      <c r="F2950" s="452"/>
      <c r="G2950" s="453"/>
      <c r="H2950" s="452"/>
      <c r="I2950" s="452"/>
      <c r="J2950" s="454"/>
    </row>
    <row r="2951" spans="2:10" x14ac:dyDescent="0.2">
      <c r="B2951" s="447"/>
      <c r="C2951" s="448"/>
      <c r="D2951" s="448"/>
      <c r="E2951" s="448"/>
      <c r="F2951" s="448"/>
      <c r="G2951" s="449"/>
      <c r="H2951" s="448"/>
      <c r="I2951" s="448"/>
      <c r="J2951" s="450"/>
    </row>
    <row r="2952" spans="2:10" x14ac:dyDescent="0.2">
      <c r="B2952" s="447"/>
      <c r="C2952" s="448" t="s">
        <v>356</v>
      </c>
      <c r="D2952" s="448"/>
      <c r="E2952" s="448"/>
      <c r="F2952" s="455" t="s">
        <v>340</v>
      </c>
      <c r="G2952" s="449"/>
      <c r="H2952" s="448"/>
      <c r="I2952" s="448"/>
      <c r="J2952" s="450"/>
    </row>
    <row r="2953" spans="2:10" x14ac:dyDescent="0.2">
      <c r="B2953" s="447"/>
      <c r="C2953" s="448"/>
      <c r="D2953" s="448" t="s">
        <v>357</v>
      </c>
      <c r="E2953" s="448"/>
      <c r="F2953" s="462">
        <v>16.36</v>
      </c>
      <c r="G2953" s="449"/>
      <c r="H2953" s="448"/>
      <c r="I2953" s="448"/>
      <c r="J2953" s="450"/>
    </row>
    <row r="2954" spans="2:10" x14ac:dyDescent="0.2">
      <c r="B2954" s="447"/>
      <c r="C2954" s="448"/>
      <c r="D2954" s="448" t="s">
        <v>358</v>
      </c>
      <c r="E2954" s="448"/>
      <c r="F2954" s="462">
        <v>23.71</v>
      </c>
      <c r="G2954" s="449"/>
      <c r="H2954" s="448"/>
      <c r="I2954" s="448"/>
      <c r="J2954" s="450"/>
    </row>
    <row r="2955" spans="2:10" x14ac:dyDescent="0.2">
      <c r="B2955" s="447"/>
      <c r="C2955" s="448"/>
      <c r="D2955" s="448" t="s">
        <v>359</v>
      </c>
      <c r="E2955" s="448"/>
      <c r="F2955" s="462">
        <v>24.95</v>
      </c>
      <c r="G2955" s="449"/>
      <c r="H2955" s="448"/>
      <c r="I2955" s="448"/>
      <c r="J2955" s="450"/>
    </row>
    <row r="2956" spans="2:10" x14ac:dyDescent="0.2">
      <c r="B2956" s="447"/>
      <c r="C2956" s="448"/>
      <c r="D2956" s="448" t="s">
        <v>360</v>
      </c>
      <c r="E2956" s="448"/>
      <c r="F2956" s="462">
        <v>26</v>
      </c>
      <c r="G2956" s="449"/>
      <c r="H2956" s="448"/>
      <c r="I2956" s="448"/>
      <c r="J2956" s="450"/>
    </row>
    <row r="2957" spans="2:10" x14ac:dyDescent="0.2">
      <c r="B2957" s="447"/>
      <c r="C2957" s="448"/>
      <c r="D2957" s="448" t="s">
        <v>361</v>
      </c>
      <c r="E2957" s="448"/>
      <c r="F2957" s="462">
        <v>26.99</v>
      </c>
      <c r="G2957" s="449"/>
      <c r="H2957" s="448"/>
      <c r="I2957" s="448"/>
      <c r="J2957" s="450"/>
    </row>
    <row r="2958" spans="2:10" x14ac:dyDescent="0.2">
      <c r="B2958" s="447"/>
      <c r="C2958" s="448"/>
      <c r="D2958" s="448" t="s">
        <v>362</v>
      </c>
      <c r="E2958" s="448"/>
      <c r="F2958" s="462">
        <v>27.95</v>
      </c>
      <c r="G2958" s="449"/>
      <c r="H2958" s="448"/>
      <c r="I2958" s="448"/>
      <c r="J2958" s="450"/>
    </row>
    <row r="2959" spans="2:10" x14ac:dyDescent="0.2">
      <c r="B2959" s="447"/>
      <c r="C2959" s="448"/>
      <c r="D2959" s="448" t="s">
        <v>363</v>
      </c>
      <c r="E2959" s="448"/>
      <c r="F2959" s="462">
        <v>28.92</v>
      </c>
      <c r="G2959" s="449"/>
      <c r="H2959" s="448"/>
      <c r="I2959" s="448"/>
      <c r="J2959" s="450"/>
    </row>
    <row r="2960" spans="2:10" x14ac:dyDescent="0.2">
      <c r="B2960" s="447"/>
      <c r="C2960" s="448"/>
      <c r="D2960" s="448" t="s">
        <v>364</v>
      </c>
      <c r="E2960" s="448"/>
      <c r="F2960" s="462">
        <v>29.96</v>
      </c>
      <c r="G2960" s="449"/>
      <c r="H2960" s="448"/>
      <c r="I2960" s="448"/>
      <c r="J2960" s="450"/>
    </row>
    <row r="2961" spans="2:10" x14ac:dyDescent="0.2">
      <c r="B2961" s="447"/>
      <c r="C2961" s="448"/>
      <c r="D2961" s="448" t="s">
        <v>365</v>
      </c>
      <c r="E2961" s="448"/>
      <c r="F2961" s="462">
        <v>31.18</v>
      </c>
      <c r="G2961" s="449"/>
      <c r="H2961" s="448"/>
      <c r="I2961" s="448"/>
      <c r="J2961" s="450"/>
    </row>
    <row r="2962" spans="2:10" x14ac:dyDescent="0.2">
      <c r="B2962" s="447"/>
      <c r="C2962" s="448"/>
      <c r="D2962" s="448" t="s">
        <v>366</v>
      </c>
      <c r="E2962" s="448"/>
      <c r="F2962" s="462">
        <v>32.869999999999997</v>
      </c>
      <c r="G2962" s="449"/>
      <c r="H2962" s="448"/>
      <c r="I2962" s="448"/>
      <c r="J2962" s="450"/>
    </row>
    <row r="2963" spans="2:10" x14ac:dyDescent="0.2">
      <c r="B2963" s="447"/>
      <c r="C2963" s="448"/>
      <c r="D2963" s="448" t="s">
        <v>367</v>
      </c>
      <c r="E2963" s="448"/>
      <c r="F2963" s="462">
        <v>45.46</v>
      </c>
      <c r="G2963" s="449"/>
      <c r="H2963" s="448"/>
      <c r="I2963" s="448"/>
      <c r="J2963" s="450"/>
    </row>
    <row r="2964" spans="2:10" x14ac:dyDescent="0.2">
      <c r="B2964" s="447"/>
      <c r="C2964" s="448"/>
      <c r="D2964" s="448"/>
      <c r="E2964" s="448"/>
      <c r="F2964" s="448"/>
      <c r="G2964" s="449"/>
      <c r="H2964" s="448"/>
      <c r="I2964" s="448"/>
      <c r="J2964" s="450"/>
    </row>
    <row r="2965" spans="2:10" x14ac:dyDescent="0.2">
      <c r="B2965" s="451" t="s">
        <v>604</v>
      </c>
      <c r="C2965" s="452"/>
      <c r="D2965" s="452"/>
      <c r="E2965" s="452"/>
      <c r="F2965" s="452"/>
      <c r="G2965" s="453"/>
      <c r="H2965" s="452"/>
      <c r="I2965" s="452"/>
      <c r="J2965" s="454"/>
    </row>
    <row r="2966" spans="2:10" x14ac:dyDescent="0.2">
      <c r="B2966" s="447"/>
      <c r="C2966" s="448"/>
      <c r="D2966" s="448"/>
      <c r="E2966" s="448"/>
      <c r="F2966" s="448"/>
      <c r="G2966" s="449"/>
      <c r="H2966" s="448"/>
      <c r="I2966" s="448"/>
      <c r="J2966" s="450"/>
    </row>
    <row r="2967" spans="2:10" x14ac:dyDescent="0.2">
      <c r="B2967" s="447"/>
      <c r="C2967" s="448" t="s">
        <v>335</v>
      </c>
      <c r="D2967" s="448"/>
      <c r="E2967" s="448"/>
      <c r="F2967" s="448"/>
      <c r="G2967" s="449"/>
      <c r="H2967" s="448"/>
      <c r="I2967" s="448"/>
      <c r="J2967" s="450"/>
    </row>
    <row r="2968" spans="2:10" x14ac:dyDescent="0.2">
      <c r="B2968" s="447"/>
      <c r="C2968" s="448"/>
      <c r="D2968" s="448" t="s">
        <v>767</v>
      </c>
      <c r="E2968" s="448"/>
      <c r="F2968" s="448"/>
      <c r="G2968" s="449"/>
      <c r="H2968" s="448"/>
      <c r="I2968" s="448"/>
      <c r="J2968" s="450"/>
    </row>
    <row r="2969" spans="2:10" x14ac:dyDescent="0.2">
      <c r="B2969" s="447"/>
      <c r="C2969" s="448"/>
      <c r="D2969" s="448" t="s">
        <v>602</v>
      </c>
      <c r="E2969" s="448"/>
      <c r="F2969" s="448"/>
      <c r="G2969" s="449"/>
      <c r="H2969" s="448"/>
      <c r="I2969" s="448"/>
      <c r="J2969" s="450"/>
    </row>
    <row r="2970" spans="2:10" x14ac:dyDescent="0.2">
      <c r="B2970" s="447"/>
      <c r="C2970" s="448"/>
      <c r="D2970" s="448" t="s">
        <v>470</v>
      </c>
      <c r="E2970" s="448"/>
      <c r="F2970" s="448"/>
      <c r="G2970" s="449"/>
      <c r="H2970" s="448"/>
      <c r="I2970" s="448"/>
      <c r="J2970" s="450"/>
    </row>
    <row r="2971" spans="2:10" x14ac:dyDescent="0.2">
      <c r="B2971" s="447"/>
      <c r="C2971" s="448"/>
      <c r="D2971" s="448"/>
      <c r="E2971" s="448"/>
      <c r="F2971" s="448"/>
      <c r="G2971" s="449"/>
      <c r="H2971" s="448"/>
      <c r="I2971" s="448"/>
      <c r="J2971" s="450"/>
    </row>
    <row r="2972" spans="2:10" x14ac:dyDescent="0.2">
      <c r="B2972" s="447"/>
      <c r="C2972" s="448"/>
      <c r="D2972" s="448"/>
      <c r="E2972" s="448"/>
      <c r="F2972" s="448"/>
      <c r="G2972" s="449"/>
      <c r="H2972" s="448"/>
      <c r="I2972" s="448"/>
      <c r="J2972" s="450"/>
    </row>
    <row r="2973" spans="2:10" x14ac:dyDescent="0.2">
      <c r="B2973" s="447"/>
      <c r="C2973" s="448"/>
      <c r="D2973" s="448"/>
      <c r="E2973" s="448"/>
      <c r="F2973" s="448"/>
      <c r="G2973" s="449"/>
      <c r="H2973" s="448"/>
      <c r="I2973" s="448"/>
      <c r="J2973" s="450"/>
    </row>
    <row r="2974" spans="2:10" x14ac:dyDescent="0.2">
      <c r="B2974" s="447"/>
      <c r="C2974" s="448"/>
      <c r="D2974" s="448"/>
      <c r="E2974" s="448"/>
      <c r="F2974" s="448"/>
      <c r="G2974" s="449"/>
      <c r="H2974" s="448"/>
      <c r="I2974" s="448"/>
      <c r="J2974" s="450"/>
    </row>
    <row r="2975" spans="2:10" x14ac:dyDescent="0.2">
      <c r="B2975" s="447"/>
      <c r="C2975" s="448"/>
      <c r="D2975" s="448"/>
      <c r="E2975" s="448"/>
      <c r="F2975" s="448"/>
      <c r="G2975" s="449"/>
      <c r="H2975" s="448"/>
      <c r="I2975" s="448"/>
      <c r="J2975" s="450"/>
    </row>
    <row r="2976" spans="2:10" x14ac:dyDescent="0.2">
      <c r="B2976" s="447"/>
      <c r="C2976" s="448"/>
      <c r="D2976" s="448"/>
      <c r="E2976" s="448"/>
      <c r="F2976" s="448"/>
      <c r="G2976" s="449"/>
      <c r="H2976" s="448"/>
      <c r="I2976" s="448"/>
      <c r="J2976" s="450"/>
    </row>
    <row r="2977" spans="2:10" x14ac:dyDescent="0.2">
      <c r="B2977" s="447"/>
      <c r="C2977" s="448"/>
      <c r="D2977" s="448"/>
      <c r="E2977" s="448"/>
      <c r="F2977" s="448"/>
      <c r="G2977" s="449"/>
      <c r="H2977" s="448"/>
      <c r="I2977" s="448"/>
      <c r="J2977" s="450"/>
    </row>
    <row r="2978" spans="2:10" x14ac:dyDescent="0.2">
      <c r="B2978" s="447"/>
      <c r="C2978" s="448"/>
      <c r="D2978" s="448"/>
      <c r="E2978" s="448"/>
      <c r="F2978" s="448"/>
      <c r="G2978" s="449"/>
      <c r="H2978" s="448"/>
      <c r="I2978" s="448"/>
      <c r="J2978" s="450"/>
    </row>
    <row r="2979" spans="2:10" x14ac:dyDescent="0.2">
      <c r="B2979" s="447"/>
      <c r="C2979" s="448"/>
      <c r="D2979" s="448"/>
      <c r="E2979" s="448"/>
      <c r="F2979" s="448"/>
      <c r="G2979" s="449"/>
      <c r="H2979" s="448"/>
      <c r="I2979" s="448"/>
      <c r="J2979" s="450"/>
    </row>
    <row r="2980" spans="2:10" x14ac:dyDescent="0.2">
      <c r="B2980" s="447"/>
      <c r="C2980" s="448"/>
      <c r="D2980" s="448"/>
      <c r="E2980" s="448"/>
      <c r="F2980" s="448"/>
      <c r="G2980" s="449"/>
      <c r="H2980" s="448"/>
      <c r="I2980" s="448"/>
      <c r="J2980" s="450"/>
    </row>
    <row r="2981" spans="2:10" x14ac:dyDescent="0.2">
      <c r="B2981" s="447"/>
      <c r="C2981" s="448"/>
      <c r="D2981" s="448"/>
      <c r="E2981" s="448"/>
      <c r="F2981" s="448"/>
      <c r="G2981" s="449"/>
      <c r="H2981" s="448"/>
      <c r="I2981" s="448"/>
      <c r="J2981" s="450"/>
    </row>
    <row r="2982" spans="2:10" x14ac:dyDescent="0.2">
      <c r="B2982" s="447"/>
      <c r="C2982" s="448"/>
      <c r="D2982" s="448"/>
      <c r="E2982" s="448"/>
      <c r="F2982" s="448"/>
      <c r="G2982" s="449"/>
      <c r="H2982" s="448"/>
      <c r="I2982" s="448"/>
      <c r="J2982" s="450"/>
    </row>
    <row r="2983" spans="2:10" x14ac:dyDescent="0.2">
      <c r="B2983" s="447"/>
      <c r="C2983" s="448"/>
      <c r="D2983" s="448"/>
      <c r="E2983" s="448"/>
      <c r="F2983" s="448"/>
      <c r="G2983" s="449"/>
      <c r="H2983" s="448"/>
      <c r="I2983" s="448"/>
      <c r="J2983" s="450"/>
    </row>
    <row r="2984" spans="2:10" x14ac:dyDescent="0.2">
      <c r="B2984" s="447"/>
      <c r="C2984" s="448"/>
      <c r="D2984" s="448"/>
      <c r="E2984" s="448"/>
      <c r="F2984" s="448"/>
      <c r="G2984" s="449"/>
      <c r="H2984" s="448"/>
      <c r="I2984" s="448"/>
      <c r="J2984" s="450"/>
    </row>
    <row r="2985" spans="2:10" x14ac:dyDescent="0.2">
      <c r="B2985" s="447"/>
      <c r="C2985" s="448"/>
      <c r="D2985" s="448"/>
      <c r="E2985" s="448"/>
      <c r="F2985" s="448"/>
      <c r="G2985" s="449"/>
      <c r="H2985" s="448"/>
      <c r="I2985" s="448"/>
      <c r="J2985" s="450"/>
    </row>
    <row r="2986" spans="2:10" x14ac:dyDescent="0.2">
      <c r="B2986" s="447"/>
      <c r="C2986" s="448"/>
      <c r="D2986" s="448"/>
      <c r="E2986" s="448"/>
      <c r="F2986" s="448"/>
      <c r="G2986" s="449"/>
      <c r="H2986" s="448"/>
      <c r="I2986" s="448"/>
      <c r="J2986" s="450"/>
    </row>
    <row r="2987" spans="2:10" x14ac:dyDescent="0.2">
      <c r="B2987" s="447"/>
      <c r="C2987" s="448"/>
      <c r="D2987" s="448"/>
      <c r="E2987" s="448"/>
      <c r="F2987" s="448"/>
      <c r="G2987" s="449"/>
      <c r="H2987" s="448"/>
      <c r="I2987" s="448"/>
      <c r="J2987" s="450"/>
    </row>
    <row r="2988" spans="2:10" x14ac:dyDescent="0.2">
      <c r="B2988" s="447"/>
      <c r="C2988" s="448"/>
      <c r="D2988" s="448"/>
      <c r="E2988" s="448"/>
      <c r="F2988" s="448"/>
      <c r="G2988" s="449"/>
      <c r="H2988" s="448"/>
      <c r="I2988" s="448"/>
      <c r="J2988" s="450"/>
    </row>
    <row r="2989" spans="2:10" x14ac:dyDescent="0.2">
      <c r="B2989" s="447"/>
      <c r="C2989" s="448"/>
      <c r="D2989" s="448"/>
      <c r="E2989" s="448"/>
      <c r="F2989" s="448"/>
      <c r="G2989" s="449"/>
      <c r="H2989" s="448"/>
      <c r="I2989" s="448"/>
      <c r="J2989" s="450"/>
    </row>
    <row r="2990" spans="2:10" x14ac:dyDescent="0.2">
      <c r="B2990" s="447"/>
      <c r="C2990" s="448" t="s">
        <v>339</v>
      </c>
      <c r="D2990" s="448"/>
      <c r="E2990" s="448"/>
      <c r="F2990" s="455" t="s">
        <v>340</v>
      </c>
      <c r="G2990" s="449"/>
      <c r="H2990" s="448"/>
      <c r="I2990" s="448"/>
      <c r="J2990" s="450"/>
    </row>
    <row r="2991" spans="2:10" x14ac:dyDescent="0.2">
      <c r="B2991" s="447"/>
      <c r="C2991" s="448"/>
      <c r="D2991" s="448" t="s">
        <v>341</v>
      </c>
      <c r="E2991" s="448"/>
      <c r="F2991" s="456">
        <v>1000000</v>
      </c>
      <c r="G2991" s="449"/>
      <c r="H2991" s="448"/>
      <c r="I2991" s="448"/>
      <c r="J2991" s="450"/>
    </row>
    <row r="2992" spans="2:10" x14ac:dyDescent="0.2">
      <c r="B2992" s="447"/>
      <c r="C2992" s="448"/>
      <c r="D2992" s="448" t="s">
        <v>342</v>
      </c>
      <c r="E2992" s="448"/>
      <c r="F2992" s="462">
        <v>17.579999999999998</v>
      </c>
      <c r="G2992" s="449"/>
      <c r="H2992" s="448"/>
      <c r="I2992" s="448"/>
      <c r="J2992" s="450"/>
    </row>
    <row r="2993" spans="2:10" x14ac:dyDescent="0.2">
      <c r="B2993" s="447"/>
      <c r="C2993" s="448"/>
      <c r="D2993" s="448" t="s">
        <v>343</v>
      </c>
      <c r="E2993" s="448"/>
      <c r="F2993" s="462">
        <v>19.745726250000267</v>
      </c>
      <c r="G2993" s="449"/>
      <c r="H2993" s="448"/>
      <c r="I2993" s="448"/>
      <c r="J2993" s="450"/>
    </row>
    <row r="2994" spans="2:10" x14ac:dyDescent="0.2">
      <c r="B2994" s="447"/>
      <c r="C2994" s="448"/>
      <c r="D2994" s="448" t="s">
        <v>344</v>
      </c>
      <c r="E2994" s="448"/>
      <c r="F2994" s="462">
        <v>19.55</v>
      </c>
      <c r="G2994" s="449"/>
      <c r="H2994" s="448"/>
      <c r="I2994" s="448"/>
      <c r="J2994" s="450"/>
    </row>
    <row r="2995" spans="2:10" x14ac:dyDescent="0.2">
      <c r="B2995" s="447"/>
      <c r="C2995" s="448"/>
      <c r="D2995" s="448" t="s">
        <v>345</v>
      </c>
      <c r="E2995" s="448"/>
      <c r="F2995" s="462">
        <v>20.059999999999999</v>
      </c>
      <c r="G2995" s="449"/>
      <c r="H2995" s="448"/>
      <c r="I2995" s="448"/>
      <c r="J2995" s="450"/>
    </row>
    <row r="2996" spans="2:10" x14ac:dyDescent="0.2">
      <c r="B2996" s="447"/>
      <c r="C2996" s="448"/>
      <c r="D2996" s="448" t="s">
        <v>346</v>
      </c>
      <c r="E2996" s="448"/>
      <c r="F2996" s="462">
        <v>3.3687083468246226</v>
      </c>
      <c r="G2996" s="449"/>
      <c r="H2996" s="448"/>
      <c r="I2996" s="448"/>
      <c r="J2996" s="450"/>
    </row>
    <row r="2997" spans="2:10" x14ac:dyDescent="0.2">
      <c r="B2997" s="447"/>
      <c r="C2997" s="448"/>
      <c r="D2997" s="448" t="s">
        <v>347</v>
      </c>
      <c r="E2997" s="448"/>
      <c r="F2997" s="462">
        <v>11.34819592596588</v>
      </c>
      <c r="G2997" s="449"/>
      <c r="H2997" s="448"/>
      <c r="I2997" s="448"/>
      <c r="J2997" s="450"/>
    </row>
    <row r="2998" spans="2:10" x14ac:dyDescent="0.2">
      <c r="B2998" s="447"/>
      <c r="C2998" s="448"/>
      <c r="D2998" s="448" t="s">
        <v>348</v>
      </c>
      <c r="E2998" s="448"/>
      <c r="F2998" s="459">
        <v>0.36861162227109912</v>
      </c>
      <c r="G2998" s="449"/>
      <c r="H2998" s="448"/>
      <c r="I2998" s="448"/>
      <c r="J2998" s="450"/>
    </row>
    <row r="2999" spans="2:10" x14ac:dyDescent="0.2">
      <c r="B2999" s="447"/>
      <c r="C2999" s="448"/>
      <c r="D2999" s="448" t="s">
        <v>349</v>
      </c>
      <c r="E2999" s="448"/>
      <c r="F2999" s="460">
        <v>2.7676109177266257</v>
      </c>
      <c r="G2999" s="449"/>
      <c r="H2999" s="448"/>
      <c r="I2999" s="448"/>
      <c r="J2999" s="450"/>
    </row>
    <row r="3000" spans="2:10" x14ac:dyDescent="0.2">
      <c r="B3000" s="447"/>
      <c r="C3000" s="448"/>
      <c r="D3000" s="448" t="s">
        <v>350</v>
      </c>
      <c r="E3000" s="448"/>
      <c r="F3000" s="459">
        <v>0.17060442873427242</v>
      </c>
      <c r="G3000" s="449"/>
      <c r="H3000" s="448"/>
      <c r="I3000" s="448"/>
      <c r="J3000" s="450"/>
    </row>
    <row r="3001" spans="2:10" x14ac:dyDescent="0.2">
      <c r="B3001" s="447"/>
      <c r="C3001" s="448"/>
      <c r="D3001" s="448" t="s">
        <v>351</v>
      </c>
      <c r="E3001" s="448"/>
      <c r="F3001" s="462">
        <v>9.32</v>
      </c>
      <c r="G3001" s="449"/>
      <c r="H3001" s="448"/>
      <c r="I3001" s="448"/>
      <c r="J3001" s="450"/>
    </row>
    <row r="3002" spans="2:10" x14ac:dyDescent="0.2">
      <c r="B3002" s="447"/>
      <c r="C3002" s="448"/>
      <c r="D3002" s="448" t="s">
        <v>352</v>
      </c>
      <c r="E3002" s="448"/>
      <c r="F3002" s="462">
        <v>38.81</v>
      </c>
      <c r="G3002" s="449"/>
      <c r="H3002" s="448"/>
      <c r="I3002" s="448"/>
      <c r="J3002" s="450"/>
    </row>
    <row r="3003" spans="2:10" x14ac:dyDescent="0.2">
      <c r="B3003" s="447"/>
      <c r="C3003" s="448"/>
      <c r="D3003" s="448" t="s">
        <v>353</v>
      </c>
      <c r="E3003" s="448"/>
      <c r="F3003" s="462">
        <v>29.490000000000002</v>
      </c>
      <c r="G3003" s="449"/>
      <c r="H3003" s="448"/>
      <c r="I3003" s="448"/>
      <c r="J3003" s="450"/>
    </row>
    <row r="3004" spans="2:10" x14ac:dyDescent="0.2">
      <c r="B3004" s="447"/>
      <c r="C3004" s="448"/>
      <c r="D3004" s="448" t="s">
        <v>354</v>
      </c>
      <c r="E3004" s="448"/>
      <c r="F3004" s="462">
        <v>3.3687083468246226E-3</v>
      </c>
      <c r="G3004" s="449"/>
      <c r="H3004" s="448"/>
      <c r="I3004" s="448"/>
      <c r="J3004" s="450"/>
    </row>
    <row r="3005" spans="2:10" x14ac:dyDescent="0.2">
      <c r="B3005" s="447"/>
      <c r="C3005" s="448"/>
      <c r="D3005" s="448"/>
      <c r="E3005" s="448"/>
      <c r="F3005" s="448"/>
      <c r="G3005" s="449"/>
      <c r="H3005" s="448"/>
      <c r="I3005" s="448"/>
      <c r="J3005" s="450"/>
    </row>
    <row r="3006" spans="2:10" x14ac:dyDescent="0.2">
      <c r="B3006" s="451" t="s">
        <v>608</v>
      </c>
      <c r="C3006" s="452"/>
      <c r="D3006" s="452"/>
      <c r="E3006" s="452"/>
      <c r="F3006" s="452"/>
      <c r="G3006" s="453"/>
      <c r="H3006" s="452"/>
      <c r="I3006" s="452"/>
      <c r="J3006" s="454"/>
    </row>
    <row r="3007" spans="2:10" x14ac:dyDescent="0.2">
      <c r="B3007" s="447"/>
      <c r="C3007" s="448"/>
      <c r="D3007" s="448"/>
      <c r="E3007" s="448"/>
      <c r="F3007" s="448"/>
      <c r="G3007" s="449"/>
      <c r="H3007" s="448"/>
      <c r="I3007" s="448"/>
      <c r="J3007" s="450"/>
    </row>
    <row r="3008" spans="2:10" x14ac:dyDescent="0.2">
      <c r="B3008" s="447"/>
      <c r="C3008" s="448" t="s">
        <v>356</v>
      </c>
      <c r="D3008" s="448"/>
      <c r="E3008" s="448"/>
      <c r="F3008" s="455" t="s">
        <v>340</v>
      </c>
      <c r="G3008" s="449"/>
      <c r="H3008" s="448"/>
      <c r="I3008" s="448"/>
      <c r="J3008" s="450"/>
    </row>
    <row r="3009" spans="2:10" x14ac:dyDescent="0.2">
      <c r="B3009" s="447"/>
      <c r="C3009" s="448"/>
      <c r="D3009" s="448" t="s">
        <v>357</v>
      </c>
      <c r="E3009" s="448"/>
      <c r="F3009" s="462">
        <v>9.32</v>
      </c>
      <c r="G3009" s="449"/>
      <c r="H3009" s="448"/>
      <c r="I3009" s="448"/>
      <c r="J3009" s="450"/>
    </row>
    <row r="3010" spans="2:10" x14ac:dyDescent="0.2">
      <c r="B3010" s="447"/>
      <c r="C3010" s="448"/>
      <c r="D3010" s="448" t="s">
        <v>358</v>
      </c>
      <c r="E3010" s="448"/>
      <c r="F3010" s="462">
        <v>15.51</v>
      </c>
      <c r="G3010" s="449"/>
      <c r="H3010" s="448"/>
      <c r="I3010" s="448"/>
      <c r="J3010" s="450"/>
    </row>
    <row r="3011" spans="2:10" x14ac:dyDescent="0.2">
      <c r="B3011" s="447"/>
      <c r="C3011" s="448"/>
      <c r="D3011" s="448" t="s">
        <v>359</v>
      </c>
      <c r="E3011" s="448"/>
      <c r="F3011" s="462">
        <v>16.61</v>
      </c>
      <c r="G3011" s="449"/>
      <c r="H3011" s="448"/>
      <c r="I3011" s="448"/>
      <c r="J3011" s="450"/>
    </row>
    <row r="3012" spans="2:10" x14ac:dyDescent="0.2">
      <c r="B3012" s="447"/>
      <c r="C3012" s="448"/>
      <c r="D3012" s="448" t="s">
        <v>360</v>
      </c>
      <c r="E3012" s="448"/>
      <c r="F3012" s="462">
        <v>17.64</v>
      </c>
      <c r="G3012" s="449"/>
      <c r="H3012" s="448"/>
      <c r="I3012" s="448"/>
      <c r="J3012" s="450"/>
    </row>
    <row r="3013" spans="2:10" x14ac:dyDescent="0.2">
      <c r="B3013" s="447"/>
      <c r="C3013" s="448"/>
      <c r="D3013" s="448" t="s">
        <v>361</v>
      </c>
      <c r="E3013" s="448"/>
      <c r="F3013" s="462">
        <v>18.62</v>
      </c>
      <c r="G3013" s="449"/>
      <c r="H3013" s="448"/>
      <c r="I3013" s="448"/>
      <c r="J3013" s="450"/>
    </row>
    <row r="3014" spans="2:10" x14ac:dyDescent="0.2">
      <c r="B3014" s="447"/>
      <c r="C3014" s="448"/>
      <c r="D3014" s="448" t="s">
        <v>362</v>
      </c>
      <c r="E3014" s="448"/>
      <c r="F3014" s="462">
        <v>19.55</v>
      </c>
      <c r="G3014" s="449"/>
      <c r="H3014" s="448"/>
      <c r="I3014" s="448"/>
      <c r="J3014" s="450"/>
    </row>
    <row r="3015" spans="2:10" x14ac:dyDescent="0.2">
      <c r="B3015" s="447"/>
      <c r="C3015" s="448"/>
      <c r="D3015" s="448" t="s">
        <v>363</v>
      </c>
      <c r="E3015" s="448"/>
      <c r="F3015" s="462">
        <v>20.48</v>
      </c>
      <c r="G3015" s="449"/>
      <c r="H3015" s="448"/>
      <c r="I3015" s="448"/>
      <c r="J3015" s="450"/>
    </row>
    <row r="3016" spans="2:10" x14ac:dyDescent="0.2">
      <c r="B3016" s="447"/>
      <c r="C3016" s="448"/>
      <c r="D3016" s="448" t="s">
        <v>364</v>
      </c>
      <c r="E3016" s="448"/>
      <c r="F3016" s="462">
        <v>21.48</v>
      </c>
      <c r="G3016" s="449"/>
      <c r="H3016" s="448"/>
      <c r="I3016" s="448"/>
      <c r="J3016" s="450"/>
    </row>
    <row r="3017" spans="2:10" x14ac:dyDescent="0.2">
      <c r="B3017" s="447"/>
      <c r="C3017" s="448"/>
      <c r="D3017" s="448" t="s">
        <v>365</v>
      </c>
      <c r="E3017" s="448"/>
      <c r="F3017" s="462">
        <v>22.65</v>
      </c>
      <c r="G3017" s="449"/>
      <c r="H3017" s="448"/>
      <c r="I3017" s="448"/>
      <c r="J3017" s="450"/>
    </row>
    <row r="3018" spans="2:10" x14ac:dyDescent="0.2">
      <c r="B3018" s="447"/>
      <c r="C3018" s="448"/>
      <c r="D3018" s="448" t="s">
        <v>366</v>
      </c>
      <c r="E3018" s="448"/>
      <c r="F3018" s="462">
        <v>24.28</v>
      </c>
      <c r="G3018" s="449"/>
      <c r="H3018" s="448"/>
      <c r="I3018" s="448"/>
      <c r="J3018" s="450"/>
    </row>
    <row r="3019" spans="2:10" x14ac:dyDescent="0.2">
      <c r="B3019" s="447"/>
      <c r="C3019" s="448"/>
      <c r="D3019" s="448" t="s">
        <v>367</v>
      </c>
      <c r="E3019" s="448"/>
      <c r="F3019" s="462">
        <v>38.81</v>
      </c>
      <c r="G3019" s="449"/>
      <c r="H3019" s="448"/>
      <c r="I3019" s="448"/>
      <c r="J3019" s="450"/>
    </row>
    <row r="3020" spans="2:10" x14ac:dyDescent="0.2">
      <c r="B3020" s="447"/>
      <c r="C3020" s="448"/>
      <c r="D3020" s="448"/>
      <c r="E3020" s="448"/>
      <c r="F3020" s="448"/>
      <c r="G3020" s="449"/>
      <c r="H3020" s="448"/>
      <c r="I3020" s="448"/>
      <c r="J3020" s="450"/>
    </row>
    <row r="3021" spans="2:10" x14ac:dyDescent="0.2">
      <c r="B3021" s="451" t="s">
        <v>609</v>
      </c>
      <c r="C3021" s="452"/>
      <c r="D3021" s="452"/>
      <c r="E3021" s="452"/>
      <c r="F3021" s="452"/>
      <c r="G3021" s="453"/>
      <c r="H3021" s="452"/>
      <c r="I3021" s="452"/>
      <c r="J3021" s="454"/>
    </row>
    <row r="3022" spans="2:10" x14ac:dyDescent="0.2">
      <c r="B3022" s="447"/>
      <c r="C3022" s="448"/>
      <c r="D3022" s="448"/>
      <c r="E3022" s="448"/>
      <c r="F3022" s="448"/>
      <c r="G3022" s="449"/>
      <c r="H3022" s="448"/>
      <c r="I3022" s="448"/>
      <c r="J3022" s="450"/>
    </row>
    <row r="3023" spans="2:10" x14ac:dyDescent="0.2">
      <c r="B3023" s="447"/>
      <c r="C3023" s="448" t="s">
        <v>335</v>
      </c>
      <c r="D3023" s="448"/>
      <c r="E3023" s="448"/>
      <c r="F3023" s="448"/>
      <c r="G3023" s="449"/>
      <c r="H3023" s="448"/>
      <c r="I3023" s="448"/>
      <c r="J3023" s="450"/>
    </row>
    <row r="3024" spans="2:10" x14ac:dyDescent="0.2">
      <c r="B3024" s="447"/>
      <c r="C3024" s="448"/>
      <c r="D3024" s="448" t="s">
        <v>766</v>
      </c>
      <c r="E3024" s="448"/>
      <c r="F3024" s="448"/>
      <c r="G3024" s="449"/>
      <c r="H3024" s="448"/>
      <c r="I3024" s="448"/>
      <c r="J3024" s="450"/>
    </row>
    <row r="3025" spans="2:10" x14ac:dyDescent="0.2">
      <c r="B3025" s="447"/>
      <c r="C3025" s="448"/>
      <c r="D3025" s="448" t="s">
        <v>607</v>
      </c>
      <c r="E3025" s="448"/>
      <c r="F3025" s="448"/>
      <c r="G3025" s="449"/>
      <c r="H3025" s="448"/>
      <c r="I3025" s="448"/>
      <c r="J3025" s="450"/>
    </row>
    <row r="3026" spans="2:10" x14ac:dyDescent="0.2">
      <c r="B3026" s="447"/>
      <c r="C3026" s="448"/>
      <c r="D3026" s="448" t="s">
        <v>470</v>
      </c>
      <c r="E3026" s="448"/>
      <c r="F3026" s="448"/>
      <c r="G3026" s="449"/>
      <c r="H3026" s="448"/>
      <c r="I3026" s="448"/>
      <c r="J3026" s="450"/>
    </row>
    <row r="3027" spans="2:10" x14ac:dyDescent="0.2">
      <c r="B3027" s="447"/>
      <c r="C3027" s="448"/>
      <c r="D3027" s="448"/>
      <c r="E3027" s="448"/>
      <c r="F3027" s="448"/>
      <c r="G3027" s="449"/>
      <c r="H3027" s="448"/>
      <c r="I3027" s="448"/>
      <c r="J3027" s="450"/>
    </row>
    <row r="3028" spans="2:10" x14ac:dyDescent="0.2">
      <c r="B3028" s="447"/>
      <c r="C3028" s="448"/>
      <c r="D3028" s="448"/>
      <c r="E3028" s="448"/>
      <c r="F3028" s="448"/>
      <c r="G3028" s="449"/>
      <c r="H3028" s="448"/>
      <c r="I3028" s="448"/>
      <c r="J3028" s="450"/>
    </row>
    <row r="3029" spans="2:10" x14ac:dyDescent="0.2">
      <c r="B3029" s="447"/>
      <c r="C3029" s="448"/>
      <c r="D3029" s="448"/>
      <c r="E3029" s="448"/>
      <c r="F3029" s="448"/>
      <c r="G3029" s="449"/>
      <c r="H3029" s="448"/>
      <c r="I3029" s="448"/>
      <c r="J3029" s="450"/>
    </row>
    <row r="3030" spans="2:10" x14ac:dyDescent="0.2">
      <c r="B3030" s="447"/>
      <c r="C3030" s="448"/>
      <c r="D3030" s="448"/>
      <c r="E3030" s="448"/>
      <c r="F3030" s="448"/>
      <c r="G3030" s="449"/>
      <c r="H3030" s="448"/>
      <c r="I3030" s="448"/>
      <c r="J3030" s="450"/>
    </row>
    <row r="3031" spans="2:10" x14ac:dyDescent="0.2">
      <c r="B3031" s="447"/>
      <c r="C3031" s="448"/>
      <c r="D3031" s="448"/>
      <c r="E3031" s="448"/>
      <c r="F3031" s="448"/>
      <c r="G3031" s="449"/>
      <c r="H3031" s="448"/>
      <c r="I3031" s="448"/>
      <c r="J3031" s="450"/>
    </row>
    <row r="3032" spans="2:10" x14ac:dyDescent="0.2">
      <c r="B3032" s="447"/>
      <c r="C3032" s="448"/>
      <c r="D3032" s="448"/>
      <c r="E3032" s="448"/>
      <c r="F3032" s="448"/>
      <c r="G3032" s="449"/>
      <c r="H3032" s="448"/>
      <c r="I3032" s="448"/>
      <c r="J3032" s="450"/>
    </row>
    <row r="3033" spans="2:10" x14ac:dyDescent="0.2">
      <c r="B3033" s="447"/>
      <c r="C3033" s="448"/>
      <c r="D3033" s="448"/>
      <c r="E3033" s="448"/>
      <c r="F3033" s="448"/>
      <c r="G3033" s="449"/>
      <c r="H3033" s="448"/>
      <c r="I3033" s="448"/>
      <c r="J3033" s="450"/>
    </row>
    <row r="3034" spans="2:10" x14ac:dyDescent="0.2">
      <c r="B3034" s="447"/>
      <c r="C3034" s="448"/>
      <c r="D3034" s="448"/>
      <c r="E3034" s="448"/>
      <c r="F3034" s="448"/>
      <c r="G3034" s="449"/>
      <c r="H3034" s="448"/>
      <c r="I3034" s="448"/>
      <c r="J3034" s="450"/>
    </row>
    <row r="3035" spans="2:10" x14ac:dyDescent="0.2">
      <c r="B3035" s="447"/>
      <c r="C3035" s="448"/>
      <c r="D3035" s="448"/>
      <c r="E3035" s="448"/>
      <c r="F3035" s="448"/>
      <c r="G3035" s="449"/>
      <c r="H3035" s="448"/>
      <c r="I3035" s="448"/>
      <c r="J3035" s="450"/>
    </row>
    <row r="3036" spans="2:10" x14ac:dyDescent="0.2">
      <c r="B3036" s="447"/>
      <c r="C3036" s="448"/>
      <c r="D3036" s="448"/>
      <c r="E3036" s="448"/>
      <c r="F3036" s="448"/>
      <c r="G3036" s="449"/>
      <c r="H3036" s="448"/>
      <c r="I3036" s="448"/>
      <c r="J3036" s="450"/>
    </row>
    <row r="3037" spans="2:10" x14ac:dyDescent="0.2">
      <c r="B3037" s="447"/>
      <c r="C3037" s="448"/>
      <c r="D3037" s="448"/>
      <c r="E3037" s="448"/>
      <c r="F3037" s="448"/>
      <c r="G3037" s="449"/>
      <c r="H3037" s="448"/>
      <c r="I3037" s="448"/>
      <c r="J3037" s="450"/>
    </row>
    <row r="3038" spans="2:10" x14ac:dyDescent="0.2">
      <c r="B3038" s="447"/>
      <c r="C3038" s="448"/>
      <c r="D3038" s="448"/>
      <c r="E3038" s="448"/>
      <c r="F3038" s="448"/>
      <c r="G3038" s="449"/>
      <c r="H3038" s="448"/>
      <c r="I3038" s="448"/>
      <c r="J3038" s="450"/>
    </row>
    <row r="3039" spans="2:10" x14ac:dyDescent="0.2">
      <c r="B3039" s="447"/>
      <c r="C3039" s="448"/>
      <c r="D3039" s="448"/>
      <c r="E3039" s="448"/>
      <c r="F3039" s="448"/>
      <c r="G3039" s="449"/>
      <c r="H3039" s="448"/>
      <c r="I3039" s="448"/>
      <c r="J3039" s="450"/>
    </row>
    <row r="3040" spans="2:10" x14ac:dyDescent="0.2">
      <c r="B3040" s="447"/>
      <c r="C3040" s="448"/>
      <c r="D3040" s="448"/>
      <c r="E3040" s="448"/>
      <c r="F3040" s="448"/>
      <c r="G3040" s="449"/>
      <c r="H3040" s="448"/>
      <c r="I3040" s="448"/>
      <c r="J3040" s="450"/>
    </row>
    <row r="3041" spans="2:10" x14ac:dyDescent="0.2">
      <c r="B3041" s="447"/>
      <c r="C3041" s="448"/>
      <c r="D3041" s="448"/>
      <c r="E3041" s="448"/>
      <c r="F3041" s="448"/>
      <c r="G3041" s="449"/>
      <c r="H3041" s="448"/>
      <c r="I3041" s="448"/>
      <c r="J3041" s="450"/>
    </row>
    <row r="3042" spans="2:10" x14ac:dyDescent="0.2">
      <c r="B3042" s="447"/>
      <c r="C3042" s="448"/>
      <c r="D3042" s="448"/>
      <c r="E3042" s="448"/>
      <c r="F3042" s="448"/>
      <c r="G3042" s="449"/>
      <c r="H3042" s="448"/>
      <c r="I3042" s="448"/>
      <c r="J3042" s="450"/>
    </row>
    <row r="3043" spans="2:10" x14ac:dyDescent="0.2">
      <c r="B3043" s="447"/>
      <c r="C3043" s="448"/>
      <c r="D3043" s="448"/>
      <c r="E3043" s="448"/>
      <c r="F3043" s="448"/>
      <c r="G3043" s="449"/>
      <c r="H3043" s="448"/>
      <c r="I3043" s="448"/>
      <c r="J3043" s="450"/>
    </row>
    <row r="3044" spans="2:10" x14ac:dyDescent="0.2">
      <c r="B3044" s="447"/>
      <c r="C3044" s="448"/>
      <c r="D3044" s="448"/>
      <c r="E3044" s="448"/>
      <c r="F3044" s="448"/>
      <c r="G3044" s="449"/>
      <c r="H3044" s="448"/>
      <c r="I3044" s="448"/>
      <c r="J3044" s="450"/>
    </row>
    <row r="3045" spans="2:10" x14ac:dyDescent="0.2">
      <c r="B3045" s="447"/>
      <c r="C3045" s="448"/>
      <c r="D3045" s="448"/>
      <c r="E3045" s="448"/>
      <c r="F3045" s="448"/>
      <c r="G3045" s="449"/>
      <c r="H3045" s="448"/>
      <c r="I3045" s="448"/>
      <c r="J3045" s="450"/>
    </row>
    <row r="3046" spans="2:10" x14ac:dyDescent="0.2">
      <c r="B3046" s="447"/>
      <c r="C3046" s="448" t="s">
        <v>339</v>
      </c>
      <c r="D3046" s="448"/>
      <c r="E3046" s="448"/>
      <c r="F3046" s="455" t="s">
        <v>340</v>
      </c>
      <c r="G3046" s="449"/>
      <c r="H3046" s="448"/>
      <c r="I3046" s="448"/>
      <c r="J3046" s="450"/>
    </row>
    <row r="3047" spans="2:10" x14ac:dyDescent="0.2">
      <c r="B3047" s="447"/>
      <c r="C3047" s="448"/>
      <c r="D3047" s="448" t="s">
        <v>341</v>
      </c>
      <c r="E3047" s="448"/>
      <c r="F3047" s="456">
        <v>1000000</v>
      </c>
      <c r="G3047" s="449"/>
      <c r="H3047" s="448"/>
      <c r="I3047" s="448"/>
      <c r="J3047" s="450"/>
    </row>
    <row r="3048" spans="2:10" x14ac:dyDescent="0.2">
      <c r="B3048" s="447"/>
      <c r="C3048" s="448"/>
      <c r="D3048" s="448" t="s">
        <v>342</v>
      </c>
      <c r="E3048" s="448"/>
      <c r="F3048" s="462">
        <v>17.73</v>
      </c>
      <c r="G3048" s="449"/>
      <c r="H3048" s="448"/>
      <c r="I3048" s="448"/>
      <c r="J3048" s="450"/>
    </row>
    <row r="3049" spans="2:10" x14ac:dyDescent="0.2">
      <c r="B3049" s="447"/>
      <c r="C3049" s="448"/>
      <c r="D3049" s="448" t="s">
        <v>343</v>
      </c>
      <c r="E3049" s="448"/>
      <c r="F3049" s="462">
        <v>19.894414370000007</v>
      </c>
      <c r="G3049" s="449"/>
      <c r="H3049" s="448"/>
      <c r="I3049" s="448"/>
      <c r="J3049" s="450"/>
    </row>
    <row r="3050" spans="2:10" x14ac:dyDescent="0.2">
      <c r="B3050" s="447"/>
      <c r="C3050" s="448"/>
      <c r="D3050" s="448" t="s">
        <v>344</v>
      </c>
      <c r="E3050" s="448"/>
      <c r="F3050" s="462">
        <v>19.690000000000001</v>
      </c>
      <c r="G3050" s="449"/>
      <c r="H3050" s="448"/>
      <c r="I3050" s="448"/>
      <c r="J3050" s="450"/>
    </row>
    <row r="3051" spans="2:10" x14ac:dyDescent="0.2">
      <c r="B3051" s="447"/>
      <c r="C3051" s="448"/>
      <c r="D3051" s="448" t="s">
        <v>345</v>
      </c>
      <c r="E3051" s="448"/>
      <c r="F3051" s="462">
        <v>19.670000000000002</v>
      </c>
      <c r="G3051" s="449"/>
      <c r="H3051" s="448"/>
      <c r="I3051" s="448"/>
      <c r="J3051" s="450"/>
    </row>
    <row r="3052" spans="2:10" x14ac:dyDescent="0.2">
      <c r="B3052" s="447"/>
      <c r="C3052" s="448"/>
      <c r="D3052" s="448" t="s">
        <v>346</v>
      </c>
      <c r="E3052" s="448"/>
      <c r="F3052" s="462">
        <v>3.3707203782860251</v>
      </c>
      <c r="G3052" s="449"/>
      <c r="H3052" s="448"/>
      <c r="I3052" s="448"/>
      <c r="J3052" s="450"/>
    </row>
    <row r="3053" spans="2:10" x14ac:dyDescent="0.2">
      <c r="B3053" s="447"/>
      <c r="C3053" s="448"/>
      <c r="D3053" s="448" t="s">
        <v>347</v>
      </c>
      <c r="E3053" s="448"/>
      <c r="F3053" s="462">
        <v>11.361755868592684</v>
      </c>
      <c r="G3053" s="449"/>
      <c r="H3053" s="448"/>
      <c r="I3053" s="448"/>
      <c r="J3053" s="450"/>
    </row>
    <row r="3054" spans="2:10" x14ac:dyDescent="0.2">
      <c r="B3054" s="447"/>
      <c r="C3054" s="448"/>
      <c r="D3054" s="448" t="s">
        <v>348</v>
      </c>
      <c r="E3054" s="448"/>
      <c r="F3054" s="459">
        <v>0.37111551847440932</v>
      </c>
      <c r="G3054" s="449"/>
      <c r="H3054" s="448"/>
      <c r="I3054" s="448"/>
      <c r="J3054" s="450"/>
    </row>
    <row r="3055" spans="2:10" x14ac:dyDescent="0.2">
      <c r="B3055" s="447"/>
      <c r="C3055" s="448"/>
      <c r="D3055" s="448" t="s">
        <v>349</v>
      </c>
      <c r="E3055" s="448"/>
      <c r="F3055" s="460">
        <v>2.7639156805028566</v>
      </c>
      <c r="G3055" s="449"/>
      <c r="H3055" s="448"/>
      <c r="I3055" s="448"/>
      <c r="J3055" s="450"/>
    </row>
    <row r="3056" spans="2:10" x14ac:dyDescent="0.2">
      <c r="B3056" s="447"/>
      <c r="C3056" s="448"/>
      <c r="D3056" s="448" t="s">
        <v>350</v>
      </c>
      <c r="E3056" s="448"/>
      <c r="F3056" s="459">
        <v>0.16943049016657352</v>
      </c>
      <c r="G3056" s="449"/>
      <c r="H3056" s="448"/>
      <c r="I3056" s="448"/>
      <c r="J3056" s="450"/>
    </row>
    <row r="3057" spans="2:10" x14ac:dyDescent="0.2">
      <c r="B3057" s="447"/>
      <c r="C3057" s="448"/>
      <c r="D3057" s="448" t="s">
        <v>351</v>
      </c>
      <c r="E3057" s="448"/>
      <c r="F3057" s="462">
        <v>9.14</v>
      </c>
      <c r="G3057" s="449"/>
      <c r="H3057" s="448"/>
      <c r="I3057" s="448"/>
      <c r="J3057" s="450"/>
    </row>
    <row r="3058" spans="2:10" x14ac:dyDescent="0.2">
      <c r="B3058" s="447"/>
      <c r="C3058" s="448"/>
      <c r="D3058" s="448" t="s">
        <v>352</v>
      </c>
      <c r="E3058" s="448"/>
      <c r="F3058" s="462">
        <v>38.04</v>
      </c>
      <c r="G3058" s="449"/>
      <c r="H3058" s="448"/>
      <c r="I3058" s="448"/>
      <c r="J3058" s="450"/>
    </row>
    <row r="3059" spans="2:10" x14ac:dyDescent="0.2">
      <c r="B3059" s="447"/>
      <c r="C3059" s="448"/>
      <c r="D3059" s="448" t="s">
        <v>353</v>
      </c>
      <c r="E3059" s="448"/>
      <c r="F3059" s="462">
        <v>28.9</v>
      </c>
      <c r="G3059" s="449"/>
      <c r="H3059" s="448"/>
      <c r="I3059" s="448"/>
      <c r="J3059" s="450"/>
    </row>
    <row r="3060" spans="2:10" x14ac:dyDescent="0.2">
      <c r="B3060" s="447"/>
      <c r="C3060" s="448"/>
      <c r="D3060" s="448" t="s">
        <v>354</v>
      </c>
      <c r="E3060" s="448"/>
      <c r="F3060" s="462">
        <v>3.3707203782860251E-3</v>
      </c>
      <c r="G3060" s="449"/>
      <c r="H3060" s="448"/>
      <c r="I3060" s="448"/>
      <c r="J3060" s="450"/>
    </row>
    <row r="3061" spans="2:10" x14ac:dyDescent="0.2">
      <c r="B3061" s="447"/>
      <c r="C3061" s="448"/>
      <c r="D3061" s="448"/>
      <c r="E3061" s="448"/>
      <c r="F3061" s="448"/>
      <c r="G3061" s="449"/>
      <c r="H3061" s="448"/>
      <c r="I3061" s="448"/>
      <c r="J3061" s="450"/>
    </row>
    <row r="3062" spans="2:10" x14ac:dyDescent="0.2">
      <c r="B3062" s="451" t="s">
        <v>611</v>
      </c>
      <c r="C3062" s="452"/>
      <c r="D3062" s="452"/>
      <c r="E3062" s="452"/>
      <c r="F3062" s="452"/>
      <c r="G3062" s="453"/>
      <c r="H3062" s="452"/>
      <c r="I3062" s="452"/>
      <c r="J3062" s="454"/>
    </row>
    <row r="3063" spans="2:10" x14ac:dyDescent="0.2">
      <c r="B3063" s="447"/>
      <c r="C3063" s="448"/>
      <c r="D3063" s="448"/>
      <c r="E3063" s="448"/>
      <c r="F3063" s="448"/>
      <c r="G3063" s="449"/>
      <c r="H3063" s="448"/>
      <c r="I3063" s="448"/>
      <c r="J3063" s="450"/>
    </row>
    <row r="3064" spans="2:10" x14ac:dyDescent="0.2">
      <c r="B3064" s="447"/>
      <c r="C3064" s="448" t="s">
        <v>356</v>
      </c>
      <c r="D3064" s="448"/>
      <c r="E3064" s="448"/>
      <c r="F3064" s="455" t="s">
        <v>340</v>
      </c>
      <c r="G3064" s="449"/>
      <c r="H3064" s="448"/>
      <c r="I3064" s="448"/>
      <c r="J3064" s="450"/>
    </row>
    <row r="3065" spans="2:10" x14ac:dyDescent="0.2">
      <c r="B3065" s="447"/>
      <c r="C3065" s="448"/>
      <c r="D3065" s="448" t="s">
        <v>357</v>
      </c>
      <c r="E3065" s="448"/>
      <c r="F3065" s="462">
        <v>9.14</v>
      </c>
      <c r="G3065" s="449"/>
      <c r="H3065" s="448"/>
      <c r="I3065" s="448"/>
      <c r="J3065" s="450"/>
    </row>
    <row r="3066" spans="2:10" x14ac:dyDescent="0.2">
      <c r="B3066" s="447"/>
      <c r="C3066" s="448"/>
      <c r="D3066" s="448" t="s">
        <v>358</v>
      </c>
      <c r="E3066" s="448"/>
      <c r="F3066" s="462">
        <v>15.66</v>
      </c>
      <c r="G3066" s="449"/>
      <c r="H3066" s="448"/>
      <c r="I3066" s="448"/>
      <c r="J3066" s="450"/>
    </row>
    <row r="3067" spans="2:10" x14ac:dyDescent="0.2">
      <c r="B3067" s="447"/>
      <c r="C3067" s="448"/>
      <c r="D3067" s="448" t="s">
        <v>359</v>
      </c>
      <c r="E3067" s="448"/>
      <c r="F3067" s="462">
        <v>16.760000000000002</v>
      </c>
      <c r="G3067" s="449"/>
      <c r="H3067" s="448"/>
      <c r="I3067" s="448"/>
      <c r="J3067" s="450"/>
    </row>
    <row r="3068" spans="2:10" x14ac:dyDescent="0.2">
      <c r="B3068" s="447"/>
      <c r="C3068" s="448"/>
      <c r="D3068" s="448" t="s">
        <v>360</v>
      </c>
      <c r="E3068" s="448"/>
      <c r="F3068" s="462">
        <v>17.78</v>
      </c>
      <c r="G3068" s="449"/>
      <c r="H3068" s="448"/>
      <c r="I3068" s="448"/>
      <c r="J3068" s="450"/>
    </row>
    <row r="3069" spans="2:10" x14ac:dyDescent="0.2">
      <c r="B3069" s="447"/>
      <c r="C3069" s="448"/>
      <c r="D3069" s="448" t="s">
        <v>361</v>
      </c>
      <c r="E3069" s="448"/>
      <c r="F3069" s="462">
        <v>18.760000000000002</v>
      </c>
      <c r="G3069" s="449"/>
      <c r="H3069" s="448"/>
      <c r="I3069" s="448"/>
      <c r="J3069" s="450"/>
    </row>
    <row r="3070" spans="2:10" x14ac:dyDescent="0.2">
      <c r="B3070" s="447"/>
      <c r="C3070" s="448"/>
      <c r="D3070" s="448" t="s">
        <v>362</v>
      </c>
      <c r="E3070" s="448"/>
      <c r="F3070" s="462">
        <v>19.690000000000001</v>
      </c>
      <c r="G3070" s="449"/>
      <c r="H3070" s="448"/>
      <c r="I3070" s="448"/>
      <c r="J3070" s="450"/>
    </row>
    <row r="3071" spans="2:10" x14ac:dyDescent="0.2">
      <c r="B3071" s="447"/>
      <c r="C3071" s="448"/>
      <c r="D3071" s="448" t="s">
        <v>363</v>
      </c>
      <c r="E3071" s="448"/>
      <c r="F3071" s="462">
        <v>20.63</v>
      </c>
      <c r="G3071" s="449"/>
      <c r="H3071" s="448"/>
      <c r="I3071" s="448"/>
      <c r="J3071" s="450"/>
    </row>
    <row r="3072" spans="2:10" x14ac:dyDescent="0.2">
      <c r="B3072" s="447"/>
      <c r="C3072" s="448"/>
      <c r="D3072" s="448" t="s">
        <v>364</v>
      </c>
      <c r="E3072" s="448"/>
      <c r="F3072" s="462">
        <v>21.63</v>
      </c>
      <c r="G3072" s="449"/>
      <c r="H3072" s="448"/>
      <c r="I3072" s="448"/>
      <c r="J3072" s="450"/>
    </row>
    <row r="3073" spans="2:10" x14ac:dyDescent="0.2">
      <c r="B3073" s="447"/>
      <c r="C3073" s="448"/>
      <c r="D3073" s="448" t="s">
        <v>365</v>
      </c>
      <c r="E3073" s="448"/>
      <c r="F3073" s="462">
        <v>22.8</v>
      </c>
      <c r="G3073" s="449"/>
      <c r="H3073" s="448"/>
      <c r="I3073" s="448"/>
      <c r="J3073" s="450"/>
    </row>
    <row r="3074" spans="2:10" x14ac:dyDescent="0.2">
      <c r="B3074" s="447"/>
      <c r="C3074" s="448"/>
      <c r="D3074" s="448" t="s">
        <v>366</v>
      </c>
      <c r="E3074" s="448"/>
      <c r="F3074" s="462">
        <v>24.43</v>
      </c>
      <c r="G3074" s="449"/>
      <c r="H3074" s="448"/>
      <c r="I3074" s="448"/>
      <c r="J3074" s="450"/>
    </row>
    <row r="3075" spans="2:10" x14ac:dyDescent="0.2">
      <c r="B3075" s="447"/>
      <c r="C3075" s="448"/>
      <c r="D3075" s="448" t="s">
        <v>367</v>
      </c>
      <c r="E3075" s="448"/>
      <c r="F3075" s="462">
        <v>38.04</v>
      </c>
      <c r="G3075" s="449"/>
      <c r="H3075" s="448"/>
      <c r="I3075" s="448"/>
      <c r="J3075" s="450"/>
    </row>
    <row r="3076" spans="2:10" x14ac:dyDescent="0.2">
      <c r="B3076" s="447"/>
      <c r="C3076" s="448"/>
      <c r="D3076" s="448"/>
      <c r="E3076" s="448"/>
      <c r="F3076" s="448"/>
      <c r="G3076" s="449"/>
      <c r="H3076" s="448"/>
      <c r="I3076" s="448"/>
      <c r="J3076" s="450"/>
    </row>
    <row r="3077" spans="2:10" x14ac:dyDescent="0.2">
      <c r="B3077" s="451" t="s">
        <v>612</v>
      </c>
      <c r="C3077" s="452"/>
      <c r="D3077" s="452"/>
      <c r="E3077" s="452"/>
      <c r="F3077" s="452"/>
      <c r="G3077" s="453"/>
      <c r="H3077" s="452"/>
      <c r="I3077" s="452"/>
      <c r="J3077" s="454"/>
    </row>
    <row r="3078" spans="2:10" x14ac:dyDescent="0.2">
      <c r="B3078" s="447"/>
      <c r="C3078" s="448"/>
      <c r="D3078" s="448"/>
      <c r="E3078" s="448"/>
      <c r="F3078" s="448"/>
      <c r="G3078" s="449"/>
      <c r="H3078" s="448"/>
      <c r="I3078" s="448"/>
      <c r="J3078" s="450"/>
    </row>
    <row r="3079" spans="2:10" x14ac:dyDescent="0.2">
      <c r="B3079" s="447"/>
      <c r="C3079" s="448" t="s">
        <v>335</v>
      </c>
      <c r="D3079" s="448"/>
      <c r="E3079" s="448"/>
      <c r="F3079" s="448"/>
      <c r="G3079" s="449"/>
      <c r="H3079" s="448"/>
      <c r="I3079" s="448"/>
      <c r="J3079" s="450"/>
    </row>
    <row r="3080" spans="2:10" x14ac:dyDescent="0.2">
      <c r="B3080" s="447"/>
      <c r="C3080" s="448"/>
      <c r="D3080" s="448" t="s">
        <v>765</v>
      </c>
      <c r="E3080" s="448"/>
      <c r="F3080" s="448"/>
      <c r="G3080" s="449"/>
      <c r="H3080" s="448"/>
      <c r="I3080" s="448"/>
      <c r="J3080" s="450"/>
    </row>
    <row r="3081" spans="2:10" x14ac:dyDescent="0.2">
      <c r="B3081" s="447"/>
      <c r="C3081" s="448"/>
      <c r="D3081" s="448" t="s">
        <v>589</v>
      </c>
      <c r="E3081" s="448"/>
      <c r="F3081" s="448"/>
      <c r="G3081" s="449"/>
      <c r="H3081" s="448"/>
      <c r="I3081" s="448"/>
      <c r="J3081" s="450"/>
    </row>
    <row r="3082" spans="2:10" x14ac:dyDescent="0.2">
      <c r="B3082" s="447"/>
      <c r="C3082" s="448"/>
      <c r="D3082" s="448" t="s">
        <v>470</v>
      </c>
      <c r="E3082" s="448"/>
      <c r="F3082" s="448"/>
      <c r="G3082" s="449"/>
      <c r="H3082" s="448"/>
      <c r="I3082" s="448"/>
      <c r="J3082" s="450"/>
    </row>
    <row r="3083" spans="2:10" x14ac:dyDescent="0.2">
      <c r="B3083" s="447"/>
      <c r="C3083" s="448"/>
      <c r="D3083" s="448"/>
      <c r="E3083" s="448"/>
      <c r="F3083" s="448"/>
      <c r="G3083" s="449"/>
      <c r="H3083" s="448"/>
      <c r="I3083" s="448"/>
      <c r="J3083" s="450"/>
    </row>
    <row r="3084" spans="2:10" x14ac:dyDescent="0.2">
      <c r="B3084" s="447"/>
      <c r="C3084" s="448"/>
      <c r="D3084" s="448"/>
      <c r="E3084" s="448"/>
      <c r="F3084" s="448"/>
      <c r="G3084" s="449"/>
      <c r="H3084" s="448"/>
      <c r="I3084" s="448"/>
      <c r="J3084" s="450"/>
    </row>
    <row r="3085" spans="2:10" x14ac:dyDescent="0.2">
      <c r="B3085" s="447"/>
      <c r="C3085" s="448"/>
      <c r="D3085" s="448"/>
      <c r="E3085" s="448"/>
      <c r="F3085" s="448"/>
      <c r="G3085" s="449"/>
      <c r="H3085" s="448"/>
      <c r="I3085" s="448"/>
      <c r="J3085" s="450"/>
    </row>
    <row r="3086" spans="2:10" x14ac:dyDescent="0.2">
      <c r="B3086" s="447"/>
      <c r="C3086" s="448"/>
      <c r="D3086" s="448"/>
      <c r="E3086" s="448"/>
      <c r="F3086" s="448"/>
      <c r="G3086" s="449"/>
      <c r="H3086" s="448"/>
      <c r="I3086" s="448"/>
      <c r="J3086" s="450"/>
    </row>
    <row r="3087" spans="2:10" x14ac:dyDescent="0.2">
      <c r="B3087" s="447"/>
      <c r="C3087" s="448"/>
      <c r="D3087" s="448"/>
      <c r="E3087" s="448"/>
      <c r="F3087" s="448"/>
      <c r="G3087" s="449"/>
      <c r="H3087" s="448"/>
      <c r="I3087" s="448"/>
      <c r="J3087" s="450"/>
    </row>
    <row r="3088" spans="2:10" x14ac:dyDescent="0.2">
      <c r="B3088" s="447"/>
      <c r="C3088" s="448"/>
      <c r="D3088" s="448"/>
      <c r="E3088" s="448"/>
      <c r="F3088" s="448"/>
      <c r="G3088" s="449"/>
      <c r="H3088" s="448"/>
      <c r="I3088" s="448"/>
      <c r="J3088" s="450"/>
    </row>
    <row r="3089" spans="2:10" x14ac:dyDescent="0.2">
      <c r="B3089" s="447"/>
      <c r="C3089" s="448"/>
      <c r="D3089" s="448"/>
      <c r="E3089" s="448"/>
      <c r="F3089" s="448"/>
      <c r="G3089" s="449"/>
      <c r="H3089" s="448"/>
      <c r="I3089" s="448"/>
      <c r="J3089" s="450"/>
    </row>
    <row r="3090" spans="2:10" x14ac:dyDescent="0.2">
      <c r="B3090" s="447"/>
      <c r="C3090" s="448"/>
      <c r="D3090" s="448"/>
      <c r="E3090" s="448"/>
      <c r="F3090" s="448"/>
      <c r="G3090" s="449"/>
      <c r="H3090" s="448"/>
      <c r="I3090" s="448"/>
      <c r="J3090" s="450"/>
    </row>
    <row r="3091" spans="2:10" x14ac:dyDescent="0.2">
      <c r="B3091" s="447"/>
      <c r="C3091" s="448"/>
      <c r="D3091" s="448"/>
      <c r="E3091" s="448"/>
      <c r="F3091" s="448"/>
      <c r="G3091" s="449"/>
      <c r="H3091" s="448"/>
      <c r="I3091" s="448"/>
      <c r="J3091" s="450"/>
    </row>
    <row r="3092" spans="2:10" x14ac:dyDescent="0.2">
      <c r="B3092" s="447"/>
      <c r="C3092" s="448"/>
      <c r="D3092" s="448"/>
      <c r="E3092" s="448"/>
      <c r="F3092" s="448"/>
      <c r="G3092" s="449"/>
      <c r="H3092" s="448"/>
      <c r="I3092" s="448"/>
      <c r="J3092" s="450"/>
    </row>
    <row r="3093" spans="2:10" x14ac:dyDescent="0.2">
      <c r="B3093" s="447"/>
      <c r="C3093" s="448"/>
      <c r="D3093" s="448"/>
      <c r="E3093" s="448"/>
      <c r="F3093" s="448"/>
      <c r="G3093" s="449"/>
      <c r="H3093" s="448"/>
      <c r="I3093" s="448"/>
      <c r="J3093" s="450"/>
    </row>
    <row r="3094" spans="2:10" x14ac:dyDescent="0.2">
      <c r="B3094" s="447"/>
      <c r="C3094" s="448"/>
      <c r="D3094" s="448"/>
      <c r="E3094" s="448"/>
      <c r="F3094" s="448"/>
      <c r="G3094" s="449"/>
      <c r="H3094" s="448"/>
      <c r="I3094" s="448"/>
      <c r="J3094" s="450"/>
    </row>
    <row r="3095" spans="2:10" x14ac:dyDescent="0.2">
      <c r="B3095" s="447"/>
      <c r="C3095" s="448"/>
      <c r="D3095" s="448"/>
      <c r="E3095" s="448"/>
      <c r="F3095" s="448"/>
      <c r="G3095" s="449"/>
      <c r="H3095" s="448"/>
      <c r="I3095" s="448"/>
      <c r="J3095" s="450"/>
    </row>
    <row r="3096" spans="2:10" x14ac:dyDescent="0.2">
      <c r="B3096" s="447"/>
      <c r="C3096" s="448"/>
      <c r="D3096" s="448"/>
      <c r="E3096" s="448"/>
      <c r="F3096" s="448"/>
      <c r="G3096" s="449"/>
      <c r="H3096" s="448"/>
      <c r="I3096" s="448"/>
      <c r="J3096" s="450"/>
    </row>
    <row r="3097" spans="2:10" x14ac:dyDescent="0.2">
      <c r="B3097" s="447"/>
      <c r="C3097" s="448" t="s">
        <v>339</v>
      </c>
      <c r="D3097" s="448"/>
      <c r="E3097" s="448"/>
      <c r="F3097" s="455" t="s">
        <v>340</v>
      </c>
      <c r="G3097" s="449"/>
      <c r="H3097" s="448"/>
      <c r="I3097" s="448"/>
      <c r="J3097" s="450"/>
    </row>
    <row r="3098" spans="2:10" x14ac:dyDescent="0.2">
      <c r="B3098" s="447"/>
      <c r="C3098" s="448"/>
      <c r="D3098" s="448" t="s">
        <v>341</v>
      </c>
      <c r="E3098" s="448"/>
      <c r="F3098" s="456">
        <v>1000000</v>
      </c>
      <c r="G3098" s="449"/>
      <c r="H3098" s="448"/>
      <c r="I3098" s="448"/>
      <c r="J3098" s="450"/>
    </row>
    <row r="3099" spans="2:10" x14ac:dyDescent="0.2">
      <c r="B3099" s="447"/>
      <c r="C3099" s="448"/>
      <c r="D3099" s="448" t="s">
        <v>342</v>
      </c>
      <c r="E3099" s="448"/>
      <c r="F3099" s="462">
        <v>52.97</v>
      </c>
      <c r="G3099" s="449"/>
      <c r="H3099" s="448"/>
      <c r="I3099" s="448"/>
      <c r="J3099" s="450"/>
    </row>
    <row r="3100" spans="2:10" x14ac:dyDescent="0.2">
      <c r="B3100" s="447"/>
      <c r="C3100" s="448"/>
      <c r="D3100" s="448" t="s">
        <v>343</v>
      </c>
      <c r="E3100" s="448"/>
      <c r="F3100" s="462">
        <v>54.792597389997837</v>
      </c>
      <c r="G3100" s="449"/>
      <c r="H3100" s="448"/>
      <c r="I3100" s="448"/>
      <c r="J3100" s="450"/>
    </row>
    <row r="3101" spans="2:10" x14ac:dyDescent="0.2">
      <c r="B3101" s="447"/>
      <c r="C3101" s="448"/>
      <c r="D3101" s="448" t="s">
        <v>344</v>
      </c>
      <c r="E3101" s="448"/>
      <c r="F3101" s="462">
        <v>54.6</v>
      </c>
      <c r="G3101" s="449"/>
      <c r="H3101" s="448"/>
      <c r="I3101" s="448"/>
      <c r="J3101" s="450"/>
    </row>
    <row r="3102" spans="2:10" x14ac:dyDescent="0.2">
      <c r="B3102" s="447"/>
      <c r="C3102" s="448"/>
      <c r="D3102" s="448" t="s">
        <v>345</v>
      </c>
      <c r="E3102" s="448"/>
      <c r="F3102" s="462">
        <v>53.98</v>
      </c>
      <c r="G3102" s="449"/>
      <c r="H3102" s="448"/>
      <c r="I3102" s="448"/>
      <c r="J3102" s="450"/>
    </row>
    <row r="3103" spans="2:10" x14ac:dyDescent="0.2">
      <c r="B3103" s="447"/>
      <c r="C3103" s="448"/>
      <c r="D3103" s="448" t="s">
        <v>346</v>
      </c>
      <c r="E3103" s="448"/>
      <c r="F3103" s="462">
        <v>3.7181417551575979</v>
      </c>
      <c r="G3103" s="449"/>
      <c r="H3103" s="448"/>
      <c r="I3103" s="448"/>
      <c r="J3103" s="450"/>
    </row>
    <row r="3104" spans="2:10" x14ac:dyDescent="0.2">
      <c r="B3104" s="447"/>
      <c r="C3104" s="448"/>
      <c r="D3104" s="448" t="s">
        <v>347</v>
      </c>
      <c r="E3104" s="448"/>
      <c r="F3104" s="462">
        <v>13.824578111446424</v>
      </c>
      <c r="G3104" s="449"/>
      <c r="H3104" s="448"/>
      <c r="I3104" s="448"/>
      <c r="J3104" s="450"/>
    </row>
    <row r="3105" spans="2:10" x14ac:dyDescent="0.2">
      <c r="B3105" s="447"/>
      <c r="C3105" s="448"/>
      <c r="D3105" s="448" t="s">
        <v>348</v>
      </c>
      <c r="E3105" s="448"/>
      <c r="F3105" s="459">
        <v>0.28149502346233274</v>
      </c>
      <c r="G3105" s="449"/>
      <c r="H3105" s="448"/>
      <c r="I3105" s="448"/>
      <c r="J3105" s="450"/>
    </row>
    <row r="3106" spans="2:10" x14ac:dyDescent="0.2">
      <c r="B3106" s="447"/>
      <c r="C3106" s="448"/>
      <c r="D3106" s="448" t="s">
        <v>349</v>
      </c>
      <c r="E3106" s="448"/>
      <c r="F3106" s="460">
        <v>2.8193915271787651</v>
      </c>
      <c r="G3106" s="449"/>
      <c r="H3106" s="448"/>
      <c r="I3106" s="448"/>
      <c r="J3106" s="450"/>
    </row>
    <row r="3107" spans="2:10" x14ac:dyDescent="0.2">
      <c r="B3107" s="447"/>
      <c r="C3107" s="448"/>
      <c r="D3107" s="448" t="s">
        <v>350</v>
      </c>
      <c r="E3107" s="448"/>
      <c r="F3107" s="459">
        <v>6.78584687032254E-2</v>
      </c>
      <c r="G3107" s="449"/>
      <c r="H3107" s="448"/>
      <c r="I3107" s="448"/>
      <c r="J3107" s="450"/>
    </row>
    <row r="3108" spans="2:10" x14ac:dyDescent="0.2">
      <c r="B3108" s="447"/>
      <c r="C3108" s="448"/>
      <c r="D3108" s="448" t="s">
        <v>351</v>
      </c>
      <c r="E3108" s="448"/>
      <c r="F3108" s="462">
        <v>42.36</v>
      </c>
      <c r="G3108" s="449"/>
      <c r="H3108" s="448"/>
      <c r="I3108" s="448"/>
      <c r="J3108" s="450"/>
    </row>
    <row r="3109" spans="2:10" x14ac:dyDescent="0.2">
      <c r="B3109" s="447"/>
      <c r="C3109" s="448"/>
      <c r="D3109" s="448" t="s">
        <v>352</v>
      </c>
      <c r="E3109" s="448"/>
      <c r="F3109" s="462">
        <v>75.2</v>
      </c>
      <c r="G3109" s="449"/>
      <c r="H3109" s="448"/>
      <c r="I3109" s="448"/>
      <c r="J3109" s="450"/>
    </row>
    <row r="3110" spans="2:10" x14ac:dyDescent="0.2">
      <c r="B3110" s="447"/>
      <c r="C3110" s="448"/>
      <c r="D3110" s="448" t="s">
        <v>353</v>
      </c>
      <c r="E3110" s="448"/>
      <c r="F3110" s="462">
        <v>32.840000000000003</v>
      </c>
      <c r="G3110" s="449"/>
      <c r="H3110" s="448"/>
      <c r="I3110" s="448"/>
      <c r="J3110" s="450"/>
    </row>
    <row r="3111" spans="2:10" x14ac:dyDescent="0.2">
      <c r="B3111" s="447"/>
      <c r="C3111" s="448"/>
      <c r="D3111" s="448" t="s">
        <v>354</v>
      </c>
      <c r="E3111" s="448"/>
      <c r="F3111" s="462">
        <v>3.7181417551575978E-3</v>
      </c>
      <c r="G3111" s="449"/>
      <c r="H3111" s="448"/>
      <c r="I3111" s="448"/>
      <c r="J3111" s="450"/>
    </row>
    <row r="3112" spans="2:10" x14ac:dyDescent="0.2">
      <c r="B3112" s="447"/>
      <c r="C3112" s="448"/>
      <c r="D3112" s="448"/>
      <c r="E3112" s="448"/>
      <c r="F3112" s="448"/>
      <c r="G3112" s="449"/>
      <c r="H3112" s="448"/>
      <c r="I3112" s="448"/>
      <c r="J3112" s="450"/>
    </row>
    <row r="3113" spans="2:10" x14ac:dyDescent="0.2">
      <c r="B3113" s="451" t="s">
        <v>614</v>
      </c>
      <c r="C3113" s="452"/>
      <c r="D3113" s="452"/>
      <c r="E3113" s="452"/>
      <c r="F3113" s="452"/>
      <c r="G3113" s="453"/>
      <c r="H3113" s="452"/>
      <c r="I3113" s="452"/>
      <c r="J3113" s="454"/>
    </row>
    <row r="3114" spans="2:10" x14ac:dyDescent="0.2">
      <c r="B3114" s="447"/>
      <c r="C3114" s="448"/>
      <c r="D3114" s="448"/>
      <c r="E3114" s="448"/>
      <c r="F3114" s="448"/>
      <c r="G3114" s="449"/>
      <c r="H3114" s="448"/>
      <c r="I3114" s="448"/>
      <c r="J3114" s="450"/>
    </row>
    <row r="3115" spans="2:10" x14ac:dyDescent="0.2">
      <c r="B3115" s="447"/>
      <c r="C3115" s="448" t="s">
        <v>356</v>
      </c>
      <c r="D3115" s="448"/>
      <c r="E3115" s="448"/>
      <c r="F3115" s="455" t="s">
        <v>340</v>
      </c>
      <c r="G3115" s="449"/>
      <c r="H3115" s="448"/>
      <c r="I3115" s="448"/>
      <c r="J3115" s="450"/>
    </row>
    <row r="3116" spans="2:10" x14ac:dyDescent="0.2">
      <c r="B3116" s="447"/>
      <c r="C3116" s="448"/>
      <c r="D3116" s="448" t="s">
        <v>357</v>
      </c>
      <c r="E3116" s="448"/>
      <c r="F3116" s="462">
        <v>42.36</v>
      </c>
      <c r="G3116" s="449"/>
      <c r="H3116" s="448"/>
      <c r="I3116" s="448"/>
      <c r="J3116" s="450"/>
    </row>
    <row r="3117" spans="2:10" x14ac:dyDescent="0.2">
      <c r="B3117" s="447"/>
      <c r="C3117" s="448"/>
      <c r="D3117" s="448" t="s">
        <v>358</v>
      </c>
      <c r="E3117" s="448"/>
      <c r="F3117" s="462">
        <v>50.1</v>
      </c>
      <c r="G3117" s="449"/>
      <c r="H3117" s="448"/>
      <c r="I3117" s="448"/>
      <c r="J3117" s="450"/>
    </row>
    <row r="3118" spans="2:10" x14ac:dyDescent="0.2">
      <c r="B3118" s="447"/>
      <c r="C3118" s="448"/>
      <c r="D3118" s="448" t="s">
        <v>359</v>
      </c>
      <c r="E3118" s="448"/>
      <c r="F3118" s="462">
        <v>51.5</v>
      </c>
      <c r="G3118" s="449"/>
      <c r="H3118" s="448"/>
      <c r="I3118" s="448"/>
      <c r="J3118" s="450"/>
    </row>
    <row r="3119" spans="2:10" x14ac:dyDescent="0.2">
      <c r="B3119" s="447"/>
      <c r="C3119" s="448"/>
      <c r="D3119" s="448" t="s">
        <v>360</v>
      </c>
      <c r="E3119" s="448"/>
      <c r="F3119" s="462">
        <v>52.6</v>
      </c>
      <c r="G3119" s="449"/>
      <c r="H3119" s="448"/>
      <c r="I3119" s="448"/>
      <c r="J3119" s="450"/>
    </row>
    <row r="3120" spans="2:10" x14ac:dyDescent="0.2">
      <c r="B3120" s="447"/>
      <c r="C3120" s="448"/>
      <c r="D3120" s="448" t="s">
        <v>361</v>
      </c>
      <c r="E3120" s="448"/>
      <c r="F3120" s="462">
        <v>53.61</v>
      </c>
      <c r="G3120" s="449"/>
      <c r="H3120" s="448"/>
      <c r="I3120" s="448"/>
      <c r="J3120" s="450"/>
    </row>
    <row r="3121" spans="2:10" x14ac:dyDescent="0.2">
      <c r="B3121" s="447"/>
      <c r="C3121" s="448"/>
      <c r="D3121" s="448" t="s">
        <v>362</v>
      </c>
      <c r="E3121" s="448"/>
      <c r="F3121" s="462">
        <v>54.6</v>
      </c>
      <c r="G3121" s="449"/>
      <c r="H3121" s="448"/>
      <c r="I3121" s="448"/>
      <c r="J3121" s="450"/>
    </row>
    <row r="3122" spans="2:10" x14ac:dyDescent="0.2">
      <c r="B3122" s="447"/>
      <c r="C3122" s="448"/>
      <c r="D3122" s="448" t="s">
        <v>363</v>
      </c>
      <c r="E3122" s="448"/>
      <c r="F3122" s="462">
        <v>55.61</v>
      </c>
      <c r="G3122" s="449"/>
      <c r="H3122" s="448"/>
      <c r="I3122" s="448"/>
      <c r="J3122" s="450"/>
    </row>
    <row r="3123" spans="2:10" x14ac:dyDescent="0.2">
      <c r="B3123" s="447"/>
      <c r="C3123" s="448"/>
      <c r="D3123" s="448" t="s">
        <v>364</v>
      </c>
      <c r="E3123" s="448"/>
      <c r="F3123" s="462">
        <v>56.7</v>
      </c>
      <c r="G3123" s="449"/>
      <c r="H3123" s="448"/>
      <c r="I3123" s="448"/>
      <c r="J3123" s="450"/>
    </row>
    <row r="3124" spans="2:10" x14ac:dyDescent="0.2">
      <c r="B3124" s="447"/>
      <c r="C3124" s="448"/>
      <c r="D3124" s="448" t="s">
        <v>365</v>
      </c>
      <c r="E3124" s="448"/>
      <c r="F3124" s="462">
        <v>57.98</v>
      </c>
      <c r="G3124" s="449"/>
      <c r="H3124" s="448"/>
      <c r="I3124" s="448"/>
      <c r="J3124" s="450"/>
    </row>
    <row r="3125" spans="2:10" x14ac:dyDescent="0.2">
      <c r="B3125" s="447"/>
      <c r="C3125" s="448"/>
      <c r="D3125" s="448" t="s">
        <v>366</v>
      </c>
      <c r="E3125" s="448"/>
      <c r="F3125" s="462">
        <v>59.75</v>
      </c>
      <c r="G3125" s="449"/>
      <c r="H3125" s="448"/>
      <c r="I3125" s="448"/>
      <c r="J3125" s="450"/>
    </row>
    <row r="3126" spans="2:10" x14ac:dyDescent="0.2">
      <c r="B3126" s="447"/>
      <c r="C3126" s="448"/>
      <c r="D3126" s="448" t="s">
        <v>367</v>
      </c>
      <c r="E3126" s="448"/>
      <c r="F3126" s="462">
        <v>75.2</v>
      </c>
      <c r="G3126" s="449"/>
      <c r="H3126" s="448"/>
      <c r="I3126" s="448"/>
      <c r="J3126" s="450"/>
    </row>
    <row r="3127" spans="2:10" x14ac:dyDescent="0.2">
      <c r="B3127" s="447"/>
      <c r="C3127" s="448"/>
      <c r="D3127" s="448"/>
      <c r="E3127" s="448"/>
      <c r="F3127" s="448"/>
      <c r="G3127" s="449"/>
      <c r="H3127" s="448"/>
      <c r="I3127" s="448"/>
      <c r="J3127" s="450"/>
    </row>
    <row r="3128" spans="2:10" x14ac:dyDescent="0.2">
      <c r="B3128" s="451" t="s">
        <v>615</v>
      </c>
      <c r="C3128" s="452"/>
      <c r="D3128" s="452"/>
      <c r="E3128" s="452"/>
      <c r="F3128" s="452"/>
      <c r="G3128" s="453"/>
      <c r="H3128" s="452"/>
      <c r="I3128" s="452"/>
      <c r="J3128" s="454"/>
    </row>
    <row r="3129" spans="2:10" x14ac:dyDescent="0.2">
      <c r="B3129" s="447"/>
      <c r="C3129" s="448"/>
      <c r="D3129" s="448"/>
      <c r="E3129" s="448"/>
      <c r="F3129" s="448"/>
      <c r="G3129" s="449"/>
      <c r="H3129" s="448"/>
      <c r="I3129" s="448"/>
      <c r="J3129" s="450"/>
    </row>
    <row r="3130" spans="2:10" x14ac:dyDescent="0.2">
      <c r="B3130" s="447"/>
      <c r="C3130" s="448" t="s">
        <v>335</v>
      </c>
      <c r="D3130" s="448"/>
      <c r="E3130" s="448"/>
      <c r="F3130" s="448"/>
      <c r="G3130" s="449"/>
      <c r="H3130" s="448"/>
      <c r="I3130" s="448"/>
      <c r="J3130" s="450"/>
    </row>
    <row r="3131" spans="2:10" x14ac:dyDescent="0.2">
      <c r="B3131" s="447"/>
      <c r="C3131" s="448"/>
      <c r="D3131" s="448" t="s">
        <v>757</v>
      </c>
      <c r="E3131" s="448"/>
      <c r="F3131" s="448"/>
      <c r="G3131" s="449"/>
      <c r="H3131" s="448"/>
      <c r="I3131" s="448"/>
      <c r="J3131" s="450"/>
    </row>
    <row r="3132" spans="2:10" x14ac:dyDescent="0.2">
      <c r="B3132" s="447"/>
      <c r="C3132" s="448"/>
      <c r="D3132" s="448" t="s">
        <v>618</v>
      </c>
      <c r="E3132" s="448"/>
      <c r="F3132" s="448"/>
      <c r="G3132" s="449"/>
      <c r="H3132" s="448"/>
      <c r="I3132" s="448"/>
      <c r="J3132" s="450"/>
    </row>
    <row r="3133" spans="2:10" x14ac:dyDescent="0.2">
      <c r="B3133" s="447"/>
      <c r="C3133" s="448"/>
      <c r="D3133" s="448" t="s">
        <v>470</v>
      </c>
      <c r="E3133" s="448"/>
      <c r="F3133" s="448"/>
      <c r="G3133" s="449"/>
      <c r="H3133" s="448"/>
      <c r="I3133" s="448"/>
      <c r="J3133" s="450"/>
    </row>
    <row r="3134" spans="2:10" x14ac:dyDescent="0.2">
      <c r="B3134" s="447"/>
      <c r="C3134" s="448"/>
      <c r="D3134" s="448"/>
      <c r="E3134" s="448"/>
      <c r="F3134" s="448"/>
      <c r="G3134" s="449"/>
      <c r="H3134" s="448"/>
      <c r="I3134" s="448"/>
      <c r="J3134" s="450"/>
    </row>
    <row r="3135" spans="2:10" x14ac:dyDescent="0.2">
      <c r="B3135" s="447"/>
      <c r="C3135" s="448"/>
      <c r="D3135" s="448"/>
      <c r="E3135" s="448"/>
      <c r="F3135" s="448"/>
      <c r="G3135" s="449"/>
      <c r="H3135" s="448"/>
      <c r="I3135" s="448"/>
      <c r="J3135" s="450"/>
    </row>
    <row r="3136" spans="2:10" x14ac:dyDescent="0.2">
      <c r="B3136" s="447"/>
      <c r="C3136" s="448"/>
      <c r="D3136" s="448"/>
      <c r="E3136" s="448"/>
      <c r="F3136" s="448"/>
      <c r="G3136" s="449"/>
      <c r="H3136" s="448"/>
      <c r="I3136" s="448"/>
      <c r="J3136" s="450"/>
    </row>
    <row r="3137" spans="2:10" x14ac:dyDescent="0.2">
      <c r="B3137" s="447"/>
      <c r="C3137" s="448"/>
      <c r="D3137" s="448"/>
      <c r="E3137" s="448"/>
      <c r="F3137" s="448"/>
      <c r="G3137" s="449"/>
      <c r="H3137" s="448"/>
      <c r="I3137" s="448"/>
      <c r="J3137" s="450"/>
    </row>
    <row r="3138" spans="2:10" x14ac:dyDescent="0.2">
      <c r="B3138" s="447"/>
      <c r="C3138" s="448"/>
      <c r="D3138" s="448"/>
      <c r="E3138" s="448"/>
      <c r="F3138" s="448"/>
      <c r="G3138" s="449"/>
      <c r="H3138" s="448"/>
      <c r="I3138" s="448"/>
      <c r="J3138" s="450"/>
    </row>
    <row r="3139" spans="2:10" x14ac:dyDescent="0.2">
      <c r="B3139" s="447"/>
      <c r="C3139" s="448"/>
      <c r="D3139" s="448"/>
      <c r="E3139" s="448"/>
      <c r="F3139" s="448"/>
      <c r="G3139" s="449"/>
      <c r="H3139" s="448"/>
      <c r="I3139" s="448"/>
      <c r="J3139" s="450"/>
    </row>
    <row r="3140" spans="2:10" x14ac:dyDescent="0.2">
      <c r="B3140" s="447"/>
      <c r="C3140" s="448"/>
      <c r="D3140" s="448"/>
      <c r="E3140" s="448"/>
      <c r="F3140" s="448"/>
      <c r="G3140" s="449"/>
      <c r="H3140" s="448"/>
      <c r="I3140" s="448"/>
      <c r="J3140" s="450"/>
    </row>
    <row r="3141" spans="2:10" x14ac:dyDescent="0.2">
      <c r="B3141" s="447"/>
      <c r="C3141" s="448"/>
      <c r="D3141" s="448"/>
      <c r="E3141" s="448"/>
      <c r="F3141" s="448"/>
      <c r="G3141" s="449"/>
      <c r="H3141" s="448"/>
      <c r="I3141" s="448"/>
      <c r="J3141" s="450"/>
    </row>
    <row r="3142" spans="2:10" x14ac:dyDescent="0.2">
      <c r="B3142" s="447"/>
      <c r="C3142" s="448"/>
      <c r="D3142" s="448"/>
      <c r="E3142" s="448"/>
      <c r="F3142" s="448"/>
      <c r="G3142" s="449"/>
      <c r="H3142" s="448"/>
      <c r="I3142" s="448"/>
      <c r="J3142" s="450"/>
    </row>
    <row r="3143" spans="2:10" x14ac:dyDescent="0.2">
      <c r="B3143" s="447"/>
      <c r="C3143" s="448"/>
      <c r="D3143" s="448"/>
      <c r="E3143" s="448"/>
      <c r="F3143" s="448"/>
      <c r="G3143" s="449"/>
      <c r="H3143" s="448"/>
      <c r="I3143" s="448"/>
      <c r="J3143" s="450"/>
    </row>
    <row r="3144" spans="2:10" x14ac:dyDescent="0.2">
      <c r="B3144" s="447"/>
      <c r="C3144" s="448"/>
      <c r="D3144" s="448"/>
      <c r="E3144" s="448"/>
      <c r="F3144" s="448"/>
      <c r="G3144" s="449"/>
      <c r="H3144" s="448"/>
      <c r="I3144" s="448"/>
      <c r="J3144" s="450"/>
    </row>
    <row r="3145" spans="2:10" x14ac:dyDescent="0.2">
      <c r="B3145" s="447"/>
      <c r="C3145" s="448"/>
      <c r="D3145" s="448"/>
      <c r="E3145" s="448"/>
      <c r="F3145" s="448"/>
      <c r="G3145" s="449"/>
      <c r="H3145" s="448"/>
      <c r="I3145" s="448"/>
      <c r="J3145" s="450"/>
    </row>
    <row r="3146" spans="2:10" x14ac:dyDescent="0.2">
      <c r="B3146" s="447"/>
      <c r="C3146" s="448"/>
      <c r="D3146" s="448"/>
      <c r="E3146" s="448"/>
      <c r="F3146" s="448"/>
      <c r="G3146" s="449"/>
      <c r="H3146" s="448"/>
      <c r="I3146" s="448"/>
      <c r="J3146" s="450"/>
    </row>
    <row r="3147" spans="2:10" x14ac:dyDescent="0.2">
      <c r="B3147" s="447"/>
      <c r="C3147" s="448"/>
      <c r="D3147" s="448"/>
      <c r="E3147" s="448"/>
      <c r="F3147" s="448"/>
      <c r="G3147" s="449"/>
      <c r="H3147" s="448"/>
      <c r="I3147" s="448"/>
      <c r="J3147" s="450"/>
    </row>
    <row r="3148" spans="2:10" x14ac:dyDescent="0.2">
      <c r="B3148" s="447"/>
      <c r="C3148" s="448"/>
      <c r="D3148" s="448"/>
      <c r="E3148" s="448"/>
      <c r="F3148" s="448"/>
      <c r="G3148" s="449"/>
      <c r="H3148" s="448"/>
      <c r="I3148" s="448"/>
      <c r="J3148" s="450"/>
    </row>
    <row r="3149" spans="2:10" x14ac:dyDescent="0.2">
      <c r="B3149" s="447"/>
      <c r="C3149" s="448"/>
      <c r="D3149" s="448"/>
      <c r="E3149" s="448"/>
      <c r="F3149" s="448"/>
      <c r="G3149" s="449"/>
      <c r="H3149" s="448"/>
      <c r="I3149" s="448"/>
      <c r="J3149" s="450"/>
    </row>
    <row r="3150" spans="2:10" x14ac:dyDescent="0.2">
      <c r="B3150" s="447"/>
      <c r="C3150" s="448"/>
      <c r="D3150" s="448"/>
      <c r="E3150" s="448"/>
      <c r="F3150" s="448"/>
      <c r="G3150" s="449"/>
      <c r="H3150" s="448"/>
      <c r="I3150" s="448"/>
      <c r="J3150" s="450"/>
    </row>
    <row r="3151" spans="2:10" x14ac:dyDescent="0.2">
      <c r="B3151" s="447"/>
      <c r="C3151" s="448"/>
      <c r="D3151" s="448"/>
      <c r="E3151" s="448"/>
      <c r="F3151" s="448"/>
      <c r="G3151" s="449"/>
      <c r="H3151" s="448"/>
      <c r="I3151" s="448"/>
      <c r="J3151" s="450"/>
    </row>
    <row r="3152" spans="2:10" x14ac:dyDescent="0.2">
      <c r="B3152" s="447"/>
      <c r="C3152" s="448"/>
      <c r="D3152" s="448"/>
      <c r="E3152" s="448"/>
      <c r="F3152" s="448"/>
      <c r="G3152" s="449"/>
      <c r="H3152" s="448"/>
      <c r="I3152" s="448"/>
      <c r="J3152" s="450"/>
    </row>
    <row r="3153" spans="2:10" x14ac:dyDescent="0.2">
      <c r="B3153" s="447"/>
      <c r="C3153" s="448" t="s">
        <v>339</v>
      </c>
      <c r="D3153" s="448"/>
      <c r="E3153" s="448"/>
      <c r="F3153" s="455" t="s">
        <v>340</v>
      </c>
      <c r="G3153" s="449"/>
      <c r="H3153" s="448"/>
      <c r="I3153" s="448"/>
      <c r="J3153" s="450"/>
    </row>
    <row r="3154" spans="2:10" x14ac:dyDescent="0.2">
      <c r="B3154" s="447"/>
      <c r="C3154" s="448"/>
      <c r="D3154" s="448" t="s">
        <v>341</v>
      </c>
      <c r="E3154" s="448"/>
      <c r="F3154" s="456">
        <v>1000000</v>
      </c>
      <c r="G3154" s="449"/>
      <c r="H3154" s="448"/>
      <c r="I3154" s="448"/>
      <c r="J3154" s="450"/>
    </row>
    <row r="3155" spans="2:10" x14ac:dyDescent="0.2">
      <c r="B3155" s="447"/>
      <c r="C3155" s="448"/>
      <c r="D3155" s="448" t="s">
        <v>342</v>
      </c>
      <c r="E3155" s="448"/>
      <c r="F3155" s="462">
        <v>51.85</v>
      </c>
      <c r="G3155" s="449"/>
      <c r="H3155" s="448"/>
      <c r="I3155" s="448"/>
      <c r="J3155" s="450"/>
    </row>
    <row r="3156" spans="2:10" x14ac:dyDescent="0.2">
      <c r="B3156" s="447"/>
      <c r="C3156" s="448"/>
      <c r="D3156" s="448" t="s">
        <v>343</v>
      </c>
      <c r="E3156" s="448"/>
      <c r="F3156" s="462">
        <v>54.013865809997945</v>
      </c>
      <c r="G3156" s="449"/>
      <c r="H3156" s="448"/>
      <c r="I3156" s="448"/>
      <c r="J3156" s="450"/>
    </row>
    <row r="3157" spans="2:10" x14ac:dyDescent="0.2">
      <c r="B3157" s="447"/>
      <c r="C3157" s="448"/>
      <c r="D3157" s="448" t="s">
        <v>344</v>
      </c>
      <c r="E3157" s="448"/>
      <c r="F3157" s="462">
        <v>53.88</v>
      </c>
      <c r="G3157" s="449"/>
      <c r="H3157" s="448"/>
      <c r="I3157" s="448"/>
      <c r="J3157" s="450"/>
    </row>
    <row r="3158" spans="2:10" x14ac:dyDescent="0.2">
      <c r="B3158" s="447"/>
      <c r="C3158" s="448"/>
      <c r="D3158" s="448" t="s">
        <v>345</v>
      </c>
      <c r="E3158" s="448"/>
      <c r="F3158" s="462">
        <v>54.11</v>
      </c>
      <c r="G3158" s="449"/>
      <c r="H3158" s="448"/>
      <c r="I3158" s="448"/>
      <c r="J3158" s="450"/>
    </row>
    <row r="3159" spans="2:10" x14ac:dyDescent="0.2">
      <c r="B3159" s="447"/>
      <c r="C3159" s="448"/>
      <c r="D3159" s="448" t="s">
        <v>346</v>
      </c>
      <c r="E3159" s="448"/>
      <c r="F3159" s="462">
        <v>3.7708100204369064</v>
      </c>
      <c r="G3159" s="449"/>
      <c r="H3159" s="448"/>
      <c r="I3159" s="448"/>
      <c r="J3159" s="450"/>
    </row>
    <row r="3160" spans="2:10" x14ac:dyDescent="0.2">
      <c r="B3160" s="447"/>
      <c r="C3160" s="448"/>
      <c r="D3160" s="448" t="s">
        <v>347</v>
      </c>
      <c r="E3160" s="448"/>
      <c r="F3160" s="462">
        <v>14.219008210227381</v>
      </c>
      <c r="G3160" s="449"/>
      <c r="H3160" s="448"/>
      <c r="I3160" s="448"/>
      <c r="J3160" s="450"/>
    </row>
    <row r="3161" spans="2:10" x14ac:dyDescent="0.2">
      <c r="B3161" s="447"/>
      <c r="C3161" s="448"/>
      <c r="D3161" s="448" t="s">
        <v>348</v>
      </c>
      <c r="E3161" s="448"/>
      <c r="F3161" s="459">
        <v>0.22739227183642749</v>
      </c>
      <c r="G3161" s="449"/>
      <c r="H3161" s="448"/>
      <c r="I3161" s="448"/>
      <c r="J3161" s="450"/>
    </row>
    <row r="3162" spans="2:10" x14ac:dyDescent="0.2">
      <c r="B3162" s="447"/>
      <c r="C3162" s="448"/>
      <c r="D3162" s="448" t="s">
        <v>349</v>
      </c>
      <c r="E3162" s="448"/>
      <c r="F3162" s="460">
        <v>2.7889381901750858</v>
      </c>
      <c r="G3162" s="449"/>
      <c r="H3162" s="448"/>
      <c r="I3162" s="448"/>
      <c r="J3162" s="450"/>
    </row>
    <row r="3163" spans="2:10" x14ac:dyDescent="0.2">
      <c r="B3163" s="447"/>
      <c r="C3163" s="448"/>
      <c r="D3163" s="448" t="s">
        <v>350</v>
      </c>
      <c r="E3163" s="448"/>
      <c r="F3163" s="459">
        <v>6.9811889297116944E-2</v>
      </c>
      <c r="G3163" s="449"/>
      <c r="H3163" s="448"/>
      <c r="I3163" s="448"/>
      <c r="J3163" s="450"/>
    </row>
    <row r="3164" spans="2:10" x14ac:dyDescent="0.2">
      <c r="B3164" s="447"/>
      <c r="C3164" s="448"/>
      <c r="D3164" s="448" t="s">
        <v>351</v>
      </c>
      <c r="E3164" s="448"/>
      <c r="F3164" s="462">
        <v>41.29</v>
      </c>
      <c r="G3164" s="449"/>
      <c r="H3164" s="448"/>
      <c r="I3164" s="448"/>
      <c r="J3164" s="450"/>
    </row>
    <row r="3165" spans="2:10" x14ac:dyDescent="0.2">
      <c r="B3165" s="447"/>
      <c r="C3165" s="448"/>
      <c r="D3165" s="448" t="s">
        <v>352</v>
      </c>
      <c r="E3165" s="448"/>
      <c r="F3165" s="462">
        <v>74.010000000000005</v>
      </c>
      <c r="G3165" s="449"/>
      <c r="H3165" s="448"/>
      <c r="I3165" s="448"/>
      <c r="J3165" s="450"/>
    </row>
    <row r="3166" spans="2:10" x14ac:dyDescent="0.2">
      <c r="B3166" s="447"/>
      <c r="C3166" s="448"/>
      <c r="D3166" s="448" t="s">
        <v>353</v>
      </c>
      <c r="E3166" s="448"/>
      <c r="F3166" s="462">
        <v>32.720000000000006</v>
      </c>
      <c r="G3166" s="449"/>
      <c r="H3166" s="448"/>
      <c r="I3166" s="448"/>
      <c r="J3166" s="450"/>
    </row>
    <row r="3167" spans="2:10" x14ac:dyDescent="0.2">
      <c r="B3167" s="447"/>
      <c r="C3167" s="448"/>
      <c r="D3167" s="448" t="s">
        <v>354</v>
      </c>
      <c r="E3167" s="448"/>
      <c r="F3167" s="462">
        <v>3.7708100204369064E-3</v>
      </c>
      <c r="G3167" s="449"/>
      <c r="H3167" s="448"/>
      <c r="I3167" s="448"/>
      <c r="J3167" s="450"/>
    </row>
    <row r="3168" spans="2:10" x14ac:dyDescent="0.2">
      <c r="B3168" s="447"/>
      <c r="C3168" s="448"/>
      <c r="D3168" s="448"/>
      <c r="E3168" s="448"/>
      <c r="F3168" s="448"/>
      <c r="G3168" s="449"/>
      <c r="H3168" s="448"/>
      <c r="I3168" s="448"/>
      <c r="J3168" s="450"/>
    </row>
    <row r="3169" spans="2:10" x14ac:dyDescent="0.2">
      <c r="B3169" s="451" t="s">
        <v>619</v>
      </c>
      <c r="C3169" s="452"/>
      <c r="D3169" s="452"/>
      <c r="E3169" s="452"/>
      <c r="F3169" s="452"/>
      <c r="G3169" s="453"/>
      <c r="H3169" s="452"/>
      <c r="I3169" s="452"/>
      <c r="J3169" s="454"/>
    </row>
    <row r="3170" spans="2:10" x14ac:dyDescent="0.2">
      <c r="B3170" s="447"/>
      <c r="C3170" s="448"/>
      <c r="D3170" s="448"/>
      <c r="E3170" s="448"/>
      <c r="F3170" s="448"/>
      <c r="G3170" s="449"/>
      <c r="H3170" s="448"/>
      <c r="I3170" s="448"/>
      <c r="J3170" s="450"/>
    </row>
    <row r="3171" spans="2:10" x14ac:dyDescent="0.2">
      <c r="B3171" s="447"/>
      <c r="C3171" s="448" t="s">
        <v>356</v>
      </c>
      <c r="D3171" s="448"/>
      <c r="E3171" s="448"/>
      <c r="F3171" s="455" t="s">
        <v>340</v>
      </c>
      <c r="G3171" s="449"/>
      <c r="H3171" s="448"/>
      <c r="I3171" s="448"/>
      <c r="J3171" s="450"/>
    </row>
    <row r="3172" spans="2:10" x14ac:dyDescent="0.2">
      <c r="B3172" s="447"/>
      <c r="C3172" s="448"/>
      <c r="D3172" s="448" t="s">
        <v>357</v>
      </c>
      <c r="E3172" s="448"/>
      <c r="F3172" s="462">
        <v>41.29</v>
      </c>
      <c r="G3172" s="449"/>
      <c r="H3172" s="448"/>
      <c r="I3172" s="448"/>
      <c r="J3172" s="450"/>
    </row>
    <row r="3173" spans="2:10" x14ac:dyDescent="0.2">
      <c r="B3173" s="447"/>
      <c r="C3173" s="448"/>
      <c r="D3173" s="448" t="s">
        <v>358</v>
      </c>
      <c r="E3173" s="448"/>
      <c r="F3173" s="462">
        <v>49.19</v>
      </c>
      <c r="G3173" s="449"/>
      <c r="H3173" s="448"/>
      <c r="I3173" s="448"/>
      <c r="J3173" s="450"/>
    </row>
    <row r="3174" spans="2:10" x14ac:dyDescent="0.2">
      <c r="B3174" s="447"/>
      <c r="C3174" s="448"/>
      <c r="D3174" s="448" t="s">
        <v>359</v>
      </c>
      <c r="E3174" s="448"/>
      <c r="F3174" s="462">
        <v>50.67</v>
      </c>
      <c r="G3174" s="449"/>
      <c r="H3174" s="448"/>
      <c r="I3174" s="448"/>
      <c r="J3174" s="450"/>
    </row>
    <row r="3175" spans="2:10" x14ac:dyDescent="0.2">
      <c r="B3175" s="447"/>
      <c r="C3175" s="448"/>
      <c r="D3175" s="448" t="s">
        <v>360</v>
      </c>
      <c r="E3175" s="448"/>
      <c r="F3175" s="462">
        <v>51.83</v>
      </c>
      <c r="G3175" s="449"/>
      <c r="H3175" s="448"/>
      <c r="I3175" s="448"/>
      <c r="J3175" s="450"/>
    </row>
    <row r="3176" spans="2:10" x14ac:dyDescent="0.2">
      <c r="B3176" s="447"/>
      <c r="C3176" s="448"/>
      <c r="D3176" s="448" t="s">
        <v>361</v>
      </c>
      <c r="E3176" s="448"/>
      <c r="F3176" s="462">
        <v>52.87</v>
      </c>
      <c r="G3176" s="449"/>
      <c r="H3176" s="448"/>
      <c r="I3176" s="448"/>
      <c r="J3176" s="450"/>
    </row>
    <row r="3177" spans="2:10" x14ac:dyDescent="0.2">
      <c r="B3177" s="447"/>
      <c r="C3177" s="448"/>
      <c r="D3177" s="448" t="s">
        <v>362</v>
      </c>
      <c r="E3177" s="448"/>
      <c r="F3177" s="462">
        <v>53.88</v>
      </c>
      <c r="G3177" s="449"/>
      <c r="H3177" s="448"/>
      <c r="I3177" s="448"/>
      <c r="J3177" s="450"/>
    </row>
    <row r="3178" spans="2:10" x14ac:dyDescent="0.2">
      <c r="B3178" s="447"/>
      <c r="C3178" s="448"/>
      <c r="D3178" s="448" t="s">
        <v>363</v>
      </c>
      <c r="E3178" s="448"/>
      <c r="F3178" s="462">
        <v>54.89</v>
      </c>
      <c r="G3178" s="449"/>
      <c r="H3178" s="448"/>
      <c r="I3178" s="448"/>
      <c r="J3178" s="450"/>
    </row>
    <row r="3179" spans="2:10" x14ac:dyDescent="0.2">
      <c r="B3179" s="447"/>
      <c r="C3179" s="448"/>
      <c r="D3179" s="448" t="s">
        <v>364</v>
      </c>
      <c r="E3179" s="448"/>
      <c r="F3179" s="462">
        <v>55.97</v>
      </c>
      <c r="G3179" s="449"/>
      <c r="H3179" s="448"/>
      <c r="I3179" s="448"/>
      <c r="J3179" s="450"/>
    </row>
    <row r="3180" spans="2:10" x14ac:dyDescent="0.2">
      <c r="B3180" s="447"/>
      <c r="C3180" s="448"/>
      <c r="D3180" s="448" t="s">
        <v>365</v>
      </c>
      <c r="E3180" s="448"/>
      <c r="F3180" s="462">
        <v>57.24</v>
      </c>
      <c r="G3180" s="449"/>
      <c r="H3180" s="448"/>
      <c r="I3180" s="448"/>
      <c r="J3180" s="450"/>
    </row>
    <row r="3181" spans="2:10" x14ac:dyDescent="0.2">
      <c r="B3181" s="447"/>
      <c r="C3181" s="448"/>
      <c r="D3181" s="448" t="s">
        <v>366</v>
      </c>
      <c r="E3181" s="448"/>
      <c r="F3181" s="462">
        <v>59</v>
      </c>
      <c r="G3181" s="449"/>
      <c r="H3181" s="448"/>
      <c r="I3181" s="448"/>
      <c r="J3181" s="450"/>
    </row>
    <row r="3182" spans="2:10" x14ac:dyDescent="0.2">
      <c r="B3182" s="447"/>
      <c r="C3182" s="448"/>
      <c r="D3182" s="448" t="s">
        <v>367</v>
      </c>
      <c r="E3182" s="448"/>
      <c r="F3182" s="462">
        <v>74.010000000000005</v>
      </c>
      <c r="G3182" s="449"/>
      <c r="H3182" s="448"/>
      <c r="I3182" s="448"/>
      <c r="J3182" s="450"/>
    </row>
    <row r="3183" spans="2:10" x14ac:dyDescent="0.2">
      <c r="B3183" s="447"/>
      <c r="C3183" s="448"/>
      <c r="D3183" s="448"/>
      <c r="E3183" s="448"/>
      <c r="F3183" s="448"/>
      <c r="G3183" s="449"/>
      <c r="H3183" s="448"/>
      <c r="I3183" s="448"/>
      <c r="J3183" s="450"/>
    </row>
    <row r="3184" spans="2:10" x14ac:dyDescent="0.2">
      <c r="B3184" s="451" t="s">
        <v>620</v>
      </c>
      <c r="C3184" s="452"/>
      <c r="D3184" s="452"/>
      <c r="E3184" s="452"/>
      <c r="F3184" s="452"/>
      <c r="G3184" s="453"/>
      <c r="H3184" s="452"/>
      <c r="I3184" s="452"/>
      <c r="J3184" s="454"/>
    </row>
    <row r="3185" spans="2:10" x14ac:dyDescent="0.2">
      <c r="B3185" s="447"/>
      <c r="C3185" s="448"/>
      <c r="D3185" s="448"/>
      <c r="E3185" s="448"/>
      <c r="F3185" s="448"/>
      <c r="G3185" s="449"/>
      <c r="H3185" s="448"/>
      <c r="I3185" s="448"/>
      <c r="J3185" s="450"/>
    </row>
    <row r="3186" spans="2:10" x14ac:dyDescent="0.2">
      <c r="B3186" s="447"/>
      <c r="C3186" s="448" t="s">
        <v>335</v>
      </c>
      <c r="D3186" s="448"/>
      <c r="E3186" s="448"/>
      <c r="F3186" s="448"/>
      <c r="G3186" s="449"/>
      <c r="H3186" s="448"/>
      <c r="I3186" s="448"/>
      <c r="J3186" s="450"/>
    </row>
    <row r="3187" spans="2:10" x14ac:dyDescent="0.2">
      <c r="B3187" s="447"/>
      <c r="C3187" s="448"/>
      <c r="D3187" s="448" t="s">
        <v>764</v>
      </c>
      <c r="E3187" s="448"/>
      <c r="F3187" s="448"/>
      <c r="G3187" s="449"/>
      <c r="H3187" s="448"/>
      <c r="I3187" s="448"/>
      <c r="J3187" s="450"/>
    </row>
    <row r="3188" spans="2:10" x14ac:dyDescent="0.2">
      <c r="B3188" s="447"/>
      <c r="C3188" s="448"/>
      <c r="D3188" s="448" t="s">
        <v>643</v>
      </c>
      <c r="E3188" s="448"/>
      <c r="F3188" s="448"/>
      <c r="G3188" s="449"/>
      <c r="H3188" s="448"/>
      <c r="I3188" s="448"/>
      <c r="J3188" s="450"/>
    </row>
    <row r="3189" spans="2:10" x14ac:dyDescent="0.2">
      <c r="B3189" s="447"/>
      <c r="C3189" s="448"/>
      <c r="D3189" s="448" t="s">
        <v>470</v>
      </c>
      <c r="E3189" s="448"/>
      <c r="F3189" s="448"/>
      <c r="G3189" s="449"/>
      <c r="H3189" s="448"/>
      <c r="I3189" s="448"/>
      <c r="J3189" s="450"/>
    </row>
    <row r="3190" spans="2:10" x14ac:dyDescent="0.2">
      <c r="B3190" s="447"/>
      <c r="C3190" s="448"/>
      <c r="D3190" s="448"/>
      <c r="E3190" s="448"/>
      <c r="F3190" s="448"/>
      <c r="G3190" s="449"/>
      <c r="H3190" s="448"/>
      <c r="I3190" s="448"/>
      <c r="J3190" s="450"/>
    </row>
    <row r="3191" spans="2:10" x14ac:dyDescent="0.2">
      <c r="B3191" s="447"/>
      <c r="C3191" s="448"/>
      <c r="D3191" s="448"/>
      <c r="E3191" s="448"/>
      <c r="F3191" s="448"/>
      <c r="G3191" s="449"/>
      <c r="H3191" s="448"/>
      <c r="I3191" s="448"/>
      <c r="J3191" s="450"/>
    </row>
    <row r="3192" spans="2:10" x14ac:dyDescent="0.2">
      <c r="B3192" s="447"/>
      <c r="C3192" s="448"/>
      <c r="D3192" s="448"/>
      <c r="E3192" s="448"/>
      <c r="F3192" s="448"/>
      <c r="G3192" s="449"/>
      <c r="H3192" s="448"/>
      <c r="I3192" s="448"/>
      <c r="J3192" s="450"/>
    </row>
    <row r="3193" spans="2:10" x14ac:dyDescent="0.2">
      <c r="B3193" s="447"/>
      <c r="C3193" s="448"/>
      <c r="D3193" s="448"/>
      <c r="E3193" s="448"/>
      <c r="F3193" s="448"/>
      <c r="G3193" s="449"/>
      <c r="H3193" s="448"/>
      <c r="I3193" s="448"/>
      <c r="J3193" s="450"/>
    </row>
    <row r="3194" spans="2:10" x14ac:dyDescent="0.2">
      <c r="B3194" s="447"/>
      <c r="C3194" s="448"/>
      <c r="D3194" s="448"/>
      <c r="E3194" s="448"/>
      <c r="F3194" s="448"/>
      <c r="G3194" s="449"/>
      <c r="H3194" s="448"/>
      <c r="I3194" s="448"/>
      <c r="J3194" s="450"/>
    </row>
    <row r="3195" spans="2:10" x14ac:dyDescent="0.2">
      <c r="B3195" s="447"/>
      <c r="C3195" s="448"/>
      <c r="D3195" s="448"/>
      <c r="E3195" s="448"/>
      <c r="F3195" s="448"/>
      <c r="G3195" s="449"/>
      <c r="H3195" s="448"/>
      <c r="I3195" s="448"/>
      <c r="J3195" s="450"/>
    </row>
    <row r="3196" spans="2:10" x14ac:dyDescent="0.2">
      <c r="B3196" s="447"/>
      <c r="C3196" s="448"/>
      <c r="D3196" s="448"/>
      <c r="E3196" s="448"/>
      <c r="F3196" s="448"/>
      <c r="G3196" s="449"/>
      <c r="H3196" s="448"/>
      <c r="I3196" s="448"/>
      <c r="J3196" s="450"/>
    </row>
    <row r="3197" spans="2:10" x14ac:dyDescent="0.2">
      <c r="B3197" s="447"/>
      <c r="C3197" s="448"/>
      <c r="D3197" s="448"/>
      <c r="E3197" s="448"/>
      <c r="F3197" s="448"/>
      <c r="G3197" s="449"/>
      <c r="H3197" s="448"/>
      <c r="I3197" s="448"/>
      <c r="J3197" s="450"/>
    </row>
    <row r="3198" spans="2:10" x14ac:dyDescent="0.2">
      <c r="B3198" s="447"/>
      <c r="C3198" s="448"/>
      <c r="D3198" s="448"/>
      <c r="E3198" s="448"/>
      <c r="F3198" s="448"/>
      <c r="G3198" s="449"/>
      <c r="H3198" s="448"/>
      <c r="I3198" s="448"/>
      <c r="J3198" s="450"/>
    </row>
    <row r="3199" spans="2:10" x14ac:dyDescent="0.2">
      <c r="B3199" s="447"/>
      <c r="C3199" s="448"/>
      <c r="D3199" s="448"/>
      <c r="E3199" s="448"/>
      <c r="F3199" s="448"/>
      <c r="G3199" s="449"/>
      <c r="H3199" s="448"/>
      <c r="I3199" s="448"/>
      <c r="J3199" s="450"/>
    </row>
    <row r="3200" spans="2:10" x14ac:dyDescent="0.2">
      <c r="B3200" s="447"/>
      <c r="C3200" s="448"/>
      <c r="D3200" s="448"/>
      <c r="E3200" s="448"/>
      <c r="F3200" s="448"/>
      <c r="G3200" s="449"/>
      <c r="H3200" s="448"/>
      <c r="I3200" s="448"/>
      <c r="J3200" s="450"/>
    </row>
    <row r="3201" spans="2:10" x14ac:dyDescent="0.2">
      <c r="B3201" s="447"/>
      <c r="C3201" s="448"/>
      <c r="D3201" s="448"/>
      <c r="E3201" s="448"/>
      <c r="F3201" s="448"/>
      <c r="G3201" s="449"/>
      <c r="H3201" s="448"/>
      <c r="I3201" s="448"/>
      <c r="J3201" s="450"/>
    </row>
    <row r="3202" spans="2:10" x14ac:dyDescent="0.2">
      <c r="B3202" s="447"/>
      <c r="C3202" s="448"/>
      <c r="D3202" s="448"/>
      <c r="E3202" s="448"/>
      <c r="F3202" s="448"/>
      <c r="G3202" s="449"/>
      <c r="H3202" s="448"/>
      <c r="I3202" s="448"/>
      <c r="J3202" s="450"/>
    </row>
    <row r="3203" spans="2:10" x14ac:dyDescent="0.2">
      <c r="B3203" s="447"/>
      <c r="C3203" s="448"/>
      <c r="D3203" s="448"/>
      <c r="E3203" s="448"/>
      <c r="F3203" s="448"/>
      <c r="G3203" s="449"/>
      <c r="H3203" s="448"/>
      <c r="I3203" s="448"/>
      <c r="J3203" s="450"/>
    </row>
    <row r="3204" spans="2:10" x14ac:dyDescent="0.2">
      <c r="B3204" s="447"/>
      <c r="C3204" s="448"/>
      <c r="D3204" s="448"/>
      <c r="E3204" s="448"/>
      <c r="F3204" s="448"/>
      <c r="G3204" s="449"/>
      <c r="H3204" s="448"/>
      <c r="I3204" s="448"/>
      <c r="J3204" s="450"/>
    </row>
    <row r="3205" spans="2:10" x14ac:dyDescent="0.2">
      <c r="B3205" s="447"/>
      <c r="C3205" s="448"/>
      <c r="D3205" s="448"/>
      <c r="E3205" s="448"/>
      <c r="F3205" s="448"/>
      <c r="G3205" s="449"/>
      <c r="H3205" s="448"/>
      <c r="I3205" s="448"/>
      <c r="J3205" s="450"/>
    </row>
    <row r="3206" spans="2:10" x14ac:dyDescent="0.2">
      <c r="B3206" s="447"/>
      <c r="C3206" s="448"/>
      <c r="D3206" s="448"/>
      <c r="E3206" s="448"/>
      <c r="F3206" s="448"/>
      <c r="G3206" s="449"/>
      <c r="H3206" s="448"/>
      <c r="I3206" s="448"/>
      <c r="J3206" s="450"/>
    </row>
    <row r="3207" spans="2:10" x14ac:dyDescent="0.2">
      <c r="B3207" s="447"/>
      <c r="C3207" s="448"/>
      <c r="D3207" s="448"/>
      <c r="E3207" s="448"/>
      <c r="F3207" s="448"/>
      <c r="G3207" s="449"/>
      <c r="H3207" s="448"/>
      <c r="I3207" s="448"/>
      <c r="J3207" s="450"/>
    </row>
    <row r="3208" spans="2:10" x14ac:dyDescent="0.2">
      <c r="B3208" s="447"/>
      <c r="C3208" s="448"/>
      <c r="D3208" s="448"/>
      <c r="E3208" s="448"/>
      <c r="F3208" s="448"/>
      <c r="G3208" s="449"/>
      <c r="H3208" s="448"/>
      <c r="I3208" s="448"/>
      <c r="J3208" s="450"/>
    </row>
    <row r="3209" spans="2:10" x14ac:dyDescent="0.2">
      <c r="B3209" s="447"/>
      <c r="C3209" s="448" t="s">
        <v>339</v>
      </c>
      <c r="D3209" s="448"/>
      <c r="E3209" s="448"/>
      <c r="F3209" s="455" t="s">
        <v>340</v>
      </c>
      <c r="G3209" s="449"/>
      <c r="H3209" s="448"/>
      <c r="I3209" s="448"/>
      <c r="J3209" s="450"/>
    </row>
    <row r="3210" spans="2:10" x14ac:dyDescent="0.2">
      <c r="B3210" s="447"/>
      <c r="C3210" s="448"/>
      <c r="D3210" s="448" t="s">
        <v>341</v>
      </c>
      <c r="E3210" s="448"/>
      <c r="F3210" s="456">
        <v>1000000</v>
      </c>
      <c r="G3210" s="449"/>
      <c r="H3210" s="448"/>
      <c r="I3210" s="448"/>
      <c r="J3210" s="450"/>
    </row>
    <row r="3211" spans="2:10" x14ac:dyDescent="0.2">
      <c r="B3211" s="447"/>
      <c r="C3211" s="448"/>
      <c r="D3211" s="448" t="s">
        <v>342</v>
      </c>
      <c r="E3211" s="448"/>
      <c r="F3211" s="462">
        <v>35.630000000000003</v>
      </c>
      <c r="G3211" s="449"/>
      <c r="H3211" s="448"/>
      <c r="I3211" s="448"/>
      <c r="J3211" s="450"/>
    </row>
    <row r="3212" spans="2:10" x14ac:dyDescent="0.2">
      <c r="B3212" s="447"/>
      <c r="C3212" s="448"/>
      <c r="D3212" s="448" t="s">
        <v>343</v>
      </c>
      <c r="E3212" s="448"/>
      <c r="F3212" s="462">
        <v>37.809006020000247</v>
      </c>
      <c r="G3212" s="449"/>
      <c r="H3212" s="448"/>
      <c r="I3212" s="448"/>
      <c r="J3212" s="450"/>
    </row>
    <row r="3213" spans="2:10" x14ac:dyDescent="0.2">
      <c r="B3213" s="447"/>
      <c r="C3213" s="448"/>
      <c r="D3213" s="448" t="s">
        <v>344</v>
      </c>
      <c r="E3213" s="448"/>
      <c r="F3213" s="462">
        <v>37.61</v>
      </c>
      <c r="G3213" s="449"/>
      <c r="H3213" s="448"/>
      <c r="I3213" s="448"/>
      <c r="J3213" s="450"/>
    </row>
    <row r="3214" spans="2:10" x14ac:dyDescent="0.2">
      <c r="B3214" s="447"/>
      <c r="C3214" s="448"/>
      <c r="D3214" s="448" t="s">
        <v>345</v>
      </c>
      <c r="E3214" s="448"/>
      <c r="F3214" s="462">
        <v>37.11</v>
      </c>
      <c r="G3214" s="449"/>
      <c r="H3214" s="448"/>
      <c r="I3214" s="448"/>
      <c r="J3214" s="450"/>
    </row>
    <row r="3215" spans="2:10" x14ac:dyDescent="0.2">
      <c r="B3215" s="447"/>
      <c r="C3215" s="448"/>
      <c r="D3215" s="448" t="s">
        <v>346</v>
      </c>
      <c r="E3215" s="448"/>
      <c r="F3215" s="462">
        <v>3.4718536498197827</v>
      </c>
      <c r="G3215" s="449"/>
      <c r="H3215" s="448"/>
      <c r="I3215" s="448"/>
      <c r="J3215" s="450"/>
    </row>
    <row r="3216" spans="2:10" x14ac:dyDescent="0.2">
      <c r="B3216" s="447"/>
      <c r="C3216" s="448"/>
      <c r="D3216" s="448" t="s">
        <v>347</v>
      </c>
      <c r="E3216" s="448"/>
      <c r="F3216" s="462">
        <v>12.053767765766946</v>
      </c>
      <c r="G3216" s="449"/>
      <c r="H3216" s="448"/>
      <c r="I3216" s="448"/>
      <c r="J3216" s="450"/>
    </row>
    <row r="3217" spans="2:10" x14ac:dyDescent="0.2">
      <c r="B3217" s="447"/>
      <c r="C3217" s="448"/>
      <c r="D3217" s="448" t="s">
        <v>348</v>
      </c>
      <c r="E3217" s="448"/>
      <c r="F3217" s="459">
        <v>0.34136834971626345</v>
      </c>
      <c r="G3217" s="449"/>
      <c r="H3217" s="448"/>
      <c r="I3217" s="448"/>
      <c r="J3217" s="450"/>
    </row>
    <row r="3218" spans="2:10" x14ac:dyDescent="0.2">
      <c r="B3218" s="447"/>
      <c r="C3218" s="448"/>
      <c r="D3218" s="448" t="s">
        <v>349</v>
      </c>
      <c r="E3218" s="448"/>
      <c r="F3218" s="460">
        <v>2.7915054618184811</v>
      </c>
      <c r="G3218" s="449"/>
      <c r="H3218" s="448"/>
      <c r="I3218" s="448"/>
      <c r="J3218" s="450"/>
    </row>
    <row r="3219" spans="2:10" x14ac:dyDescent="0.2">
      <c r="B3219" s="447"/>
      <c r="C3219" s="448"/>
      <c r="D3219" s="448" t="s">
        <v>350</v>
      </c>
      <c r="E3219" s="448"/>
      <c r="F3219" s="459">
        <v>9.1826102172144861E-2</v>
      </c>
      <c r="G3219" s="449"/>
      <c r="H3219" s="448"/>
      <c r="I3219" s="448"/>
      <c r="J3219" s="450"/>
    </row>
    <row r="3220" spans="2:10" x14ac:dyDescent="0.2">
      <c r="B3220" s="447"/>
      <c r="C3220" s="448"/>
      <c r="D3220" s="448" t="s">
        <v>351</v>
      </c>
      <c r="E3220" s="448"/>
      <c r="F3220" s="462">
        <v>26.27</v>
      </c>
      <c r="G3220" s="449"/>
      <c r="H3220" s="448"/>
      <c r="I3220" s="448"/>
      <c r="J3220" s="450"/>
    </row>
    <row r="3221" spans="2:10" x14ac:dyDescent="0.2">
      <c r="B3221" s="447"/>
      <c r="C3221" s="448"/>
      <c r="D3221" s="448" t="s">
        <v>352</v>
      </c>
      <c r="E3221" s="448"/>
      <c r="F3221" s="462">
        <v>54.71</v>
      </c>
      <c r="G3221" s="449"/>
      <c r="H3221" s="448"/>
      <c r="I3221" s="448"/>
      <c r="J3221" s="450"/>
    </row>
    <row r="3222" spans="2:10" x14ac:dyDescent="0.2">
      <c r="B3222" s="447"/>
      <c r="C3222" s="448"/>
      <c r="D3222" s="448" t="s">
        <v>353</v>
      </c>
      <c r="E3222" s="448"/>
      <c r="F3222" s="462">
        <v>28.44</v>
      </c>
      <c r="G3222" s="449"/>
      <c r="H3222" s="448"/>
      <c r="I3222" s="448"/>
      <c r="J3222" s="450"/>
    </row>
    <row r="3223" spans="2:10" x14ac:dyDescent="0.2">
      <c r="B3223" s="447"/>
      <c r="C3223" s="448"/>
      <c r="D3223" s="448" t="s">
        <v>354</v>
      </c>
      <c r="E3223" s="448"/>
      <c r="F3223" s="462">
        <v>3.4718536498197826E-3</v>
      </c>
      <c r="G3223" s="449"/>
      <c r="H3223" s="448"/>
      <c r="I3223" s="448"/>
      <c r="J3223" s="450"/>
    </row>
    <row r="3224" spans="2:10" x14ac:dyDescent="0.2">
      <c r="B3224" s="447"/>
      <c r="C3224" s="448"/>
      <c r="D3224" s="448"/>
      <c r="E3224" s="448"/>
      <c r="F3224" s="448"/>
      <c r="G3224" s="449"/>
      <c r="H3224" s="448"/>
      <c r="I3224" s="448"/>
      <c r="J3224" s="450"/>
    </row>
    <row r="3225" spans="2:10" x14ac:dyDescent="0.2">
      <c r="B3225" s="451" t="s">
        <v>624</v>
      </c>
      <c r="C3225" s="452"/>
      <c r="D3225" s="452"/>
      <c r="E3225" s="452"/>
      <c r="F3225" s="452"/>
      <c r="G3225" s="453"/>
      <c r="H3225" s="452"/>
      <c r="I3225" s="452"/>
      <c r="J3225" s="454"/>
    </row>
    <row r="3226" spans="2:10" x14ac:dyDescent="0.2">
      <c r="B3226" s="447"/>
      <c r="C3226" s="448"/>
      <c r="D3226" s="448"/>
      <c r="E3226" s="448"/>
      <c r="F3226" s="448"/>
      <c r="G3226" s="449"/>
      <c r="H3226" s="448"/>
      <c r="I3226" s="448"/>
      <c r="J3226" s="450"/>
    </row>
    <row r="3227" spans="2:10" x14ac:dyDescent="0.2">
      <c r="B3227" s="447"/>
      <c r="C3227" s="448" t="s">
        <v>356</v>
      </c>
      <c r="D3227" s="448"/>
      <c r="E3227" s="448"/>
      <c r="F3227" s="455" t="s">
        <v>340</v>
      </c>
      <c r="G3227" s="449"/>
      <c r="H3227" s="448"/>
      <c r="I3227" s="448"/>
      <c r="J3227" s="450"/>
    </row>
    <row r="3228" spans="2:10" x14ac:dyDescent="0.2">
      <c r="B3228" s="447"/>
      <c r="C3228" s="448"/>
      <c r="D3228" s="448" t="s">
        <v>357</v>
      </c>
      <c r="E3228" s="448"/>
      <c r="F3228" s="462">
        <v>26.27</v>
      </c>
      <c r="G3228" s="449"/>
      <c r="H3228" s="448"/>
      <c r="I3228" s="448"/>
      <c r="J3228" s="450"/>
    </row>
    <row r="3229" spans="2:10" x14ac:dyDescent="0.2">
      <c r="B3229" s="447"/>
      <c r="C3229" s="448"/>
      <c r="D3229" s="448" t="s">
        <v>358</v>
      </c>
      <c r="E3229" s="448"/>
      <c r="F3229" s="462">
        <v>33.44</v>
      </c>
      <c r="G3229" s="449"/>
      <c r="H3229" s="448"/>
      <c r="I3229" s="448"/>
      <c r="J3229" s="450"/>
    </row>
    <row r="3230" spans="2:10" x14ac:dyDescent="0.2">
      <c r="B3230" s="447"/>
      <c r="C3230" s="448"/>
      <c r="D3230" s="448" t="s">
        <v>359</v>
      </c>
      <c r="E3230" s="448"/>
      <c r="F3230" s="462">
        <v>34.64</v>
      </c>
      <c r="G3230" s="449"/>
      <c r="H3230" s="448"/>
      <c r="I3230" s="448"/>
      <c r="J3230" s="450"/>
    </row>
    <row r="3231" spans="2:10" x14ac:dyDescent="0.2">
      <c r="B3231" s="447"/>
      <c r="C3231" s="448"/>
      <c r="D3231" s="448" t="s">
        <v>360</v>
      </c>
      <c r="E3231" s="448"/>
      <c r="F3231" s="462">
        <v>35.67</v>
      </c>
      <c r="G3231" s="449"/>
      <c r="H3231" s="448"/>
      <c r="I3231" s="448"/>
      <c r="J3231" s="450"/>
    </row>
    <row r="3232" spans="2:10" x14ac:dyDescent="0.2">
      <c r="B3232" s="447"/>
      <c r="C3232" s="448"/>
      <c r="D3232" s="448" t="s">
        <v>361</v>
      </c>
      <c r="E3232" s="448"/>
      <c r="F3232" s="462">
        <v>36.659999999999997</v>
      </c>
      <c r="G3232" s="449"/>
      <c r="H3232" s="448"/>
      <c r="I3232" s="448"/>
      <c r="J3232" s="450"/>
    </row>
    <row r="3233" spans="2:10" x14ac:dyDescent="0.2">
      <c r="B3233" s="447"/>
      <c r="C3233" s="448"/>
      <c r="D3233" s="448" t="s">
        <v>362</v>
      </c>
      <c r="E3233" s="448"/>
      <c r="F3233" s="462">
        <v>37.61</v>
      </c>
      <c r="G3233" s="449"/>
      <c r="H3233" s="448"/>
      <c r="I3233" s="448"/>
      <c r="J3233" s="450"/>
    </row>
    <row r="3234" spans="2:10" x14ac:dyDescent="0.2">
      <c r="B3234" s="447"/>
      <c r="C3234" s="448"/>
      <c r="D3234" s="448" t="s">
        <v>363</v>
      </c>
      <c r="E3234" s="448"/>
      <c r="F3234" s="462">
        <v>38.57</v>
      </c>
      <c r="G3234" s="449"/>
      <c r="H3234" s="448"/>
      <c r="I3234" s="448"/>
      <c r="J3234" s="450"/>
    </row>
    <row r="3235" spans="2:10" x14ac:dyDescent="0.2">
      <c r="B3235" s="447"/>
      <c r="C3235" s="448"/>
      <c r="D3235" s="448" t="s">
        <v>364</v>
      </c>
      <c r="E3235" s="448"/>
      <c r="F3235" s="462">
        <v>39.590000000000003</v>
      </c>
      <c r="G3235" s="449"/>
      <c r="H3235" s="448"/>
      <c r="I3235" s="448"/>
      <c r="J3235" s="450"/>
    </row>
    <row r="3236" spans="2:10" x14ac:dyDescent="0.2">
      <c r="B3236" s="447"/>
      <c r="C3236" s="448"/>
      <c r="D3236" s="448" t="s">
        <v>365</v>
      </c>
      <c r="E3236" s="448"/>
      <c r="F3236" s="462">
        <v>40.79</v>
      </c>
      <c r="G3236" s="449"/>
      <c r="H3236" s="448"/>
      <c r="I3236" s="448"/>
      <c r="J3236" s="450"/>
    </row>
    <row r="3237" spans="2:10" x14ac:dyDescent="0.2">
      <c r="B3237" s="447"/>
      <c r="C3237" s="448"/>
      <c r="D3237" s="448" t="s">
        <v>366</v>
      </c>
      <c r="E3237" s="448"/>
      <c r="F3237" s="462">
        <v>42.46</v>
      </c>
      <c r="G3237" s="449"/>
      <c r="H3237" s="448"/>
      <c r="I3237" s="448"/>
      <c r="J3237" s="450"/>
    </row>
    <row r="3238" spans="2:10" x14ac:dyDescent="0.2">
      <c r="B3238" s="447"/>
      <c r="C3238" s="448"/>
      <c r="D3238" s="448" t="s">
        <v>367</v>
      </c>
      <c r="E3238" s="448"/>
      <c r="F3238" s="462">
        <v>54.71</v>
      </c>
      <c r="G3238" s="449"/>
      <c r="H3238" s="448"/>
      <c r="I3238" s="448"/>
      <c r="J3238" s="450"/>
    </row>
    <row r="3239" spans="2:10" x14ac:dyDescent="0.2">
      <c r="B3239" s="447"/>
      <c r="C3239" s="448"/>
      <c r="D3239" s="448"/>
      <c r="E3239" s="448"/>
      <c r="F3239" s="448"/>
      <c r="G3239" s="449"/>
      <c r="H3239" s="448"/>
      <c r="I3239" s="448"/>
      <c r="J3239" s="450"/>
    </row>
    <row r="3240" spans="2:10" x14ac:dyDescent="0.2">
      <c r="B3240" s="451" t="s">
        <v>763</v>
      </c>
      <c r="C3240" s="452"/>
      <c r="D3240" s="452"/>
      <c r="E3240" s="452"/>
      <c r="F3240" s="452"/>
      <c r="G3240" s="453"/>
      <c r="H3240" s="452"/>
      <c r="I3240" s="452"/>
      <c r="J3240" s="454"/>
    </row>
    <row r="3241" spans="2:10" x14ac:dyDescent="0.2">
      <c r="B3241" s="447"/>
      <c r="C3241" s="448"/>
      <c r="D3241" s="448"/>
      <c r="E3241" s="448"/>
      <c r="F3241" s="448"/>
      <c r="G3241" s="449"/>
      <c r="H3241" s="448"/>
      <c r="I3241" s="448"/>
      <c r="J3241" s="450"/>
    </row>
    <row r="3242" spans="2:10" x14ac:dyDescent="0.2">
      <c r="B3242" s="447"/>
      <c r="C3242" s="448" t="s">
        <v>335</v>
      </c>
      <c r="D3242" s="448"/>
      <c r="E3242" s="448"/>
      <c r="F3242" s="448"/>
      <c r="G3242" s="449"/>
      <c r="H3242" s="448"/>
      <c r="I3242" s="448"/>
      <c r="J3242" s="450"/>
    </row>
    <row r="3243" spans="2:10" x14ac:dyDescent="0.2">
      <c r="B3243" s="447"/>
      <c r="C3243" s="448"/>
      <c r="D3243" s="448" t="s">
        <v>762</v>
      </c>
      <c r="E3243" s="448"/>
      <c r="F3243" s="448"/>
      <c r="G3243" s="449"/>
      <c r="H3243" s="448"/>
      <c r="I3243" s="448"/>
      <c r="J3243" s="450"/>
    </row>
    <row r="3244" spans="2:10" x14ac:dyDescent="0.2">
      <c r="B3244" s="447"/>
      <c r="C3244" s="448"/>
      <c r="D3244" s="448" t="s">
        <v>623</v>
      </c>
      <c r="E3244" s="448"/>
      <c r="F3244" s="448"/>
      <c r="G3244" s="449"/>
      <c r="H3244" s="448"/>
      <c r="I3244" s="448"/>
      <c r="J3244" s="450"/>
    </row>
    <row r="3245" spans="2:10" x14ac:dyDescent="0.2">
      <c r="B3245" s="447"/>
      <c r="C3245" s="448"/>
      <c r="D3245" s="448" t="s">
        <v>470</v>
      </c>
      <c r="E3245" s="448"/>
      <c r="F3245" s="448"/>
      <c r="G3245" s="449"/>
      <c r="H3245" s="448"/>
      <c r="I3245" s="448"/>
      <c r="J3245" s="450"/>
    </row>
    <row r="3246" spans="2:10" x14ac:dyDescent="0.2">
      <c r="B3246" s="447"/>
      <c r="C3246" s="448"/>
      <c r="D3246" s="448"/>
      <c r="E3246" s="448"/>
      <c r="F3246" s="448"/>
      <c r="G3246" s="449"/>
      <c r="H3246" s="448"/>
      <c r="I3246" s="448"/>
      <c r="J3246" s="450"/>
    </row>
    <row r="3247" spans="2:10" x14ac:dyDescent="0.2">
      <c r="B3247" s="447"/>
      <c r="C3247" s="448"/>
      <c r="D3247" s="448"/>
      <c r="E3247" s="448"/>
      <c r="F3247" s="448"/>
      <c r="G3247" s="449"/>
      <c r="H3247" s="448"/>
      <c r="I3247" s="448"/>
      <c r="J3247" s="450"/>
    </row>
    <row r="3248" spans="2:10" x14ac:dyDescent="0.2">
      <c r="B3248" s="447"/>
      <c r="C3248" s="448"/>
      <c r="D3248" s="448"/>
      <c r="E3248" s="448"/>
      <c r="F3248" s="448"/>
      <c r="G3248" s="449"/>
      <c r="H3248" s="448"/>
      <c r="I3248" s="448"/>
      <c r="J3248" s="450"/>
    </row>
    <row r="3249" spans="2:10" x14ac:dyDescent="0.2">
      <c r="B3249" s="447"/>
      <c r="C3249" s="448"/>
      <c r="D3249" s="448"/>
      <c r="E3249" s="448"/>
      <c r="F3249" s="448"/>
      <c r="G3249" s="449"/>
      <c r="H3249" s="448"/>
      <c r="I3249" s="448"/>
      <c r="J3249" s="450"/>
    </row>
    <row r="3250" spans="2:10" x14ac:dyDescent="0.2">
      <c r="B3250" s="447"/>
      <c r="C3250" s="448"/>
      <c r="D3250" s="448"/>
      <c r="E3250" s="448"/>
      <c r="F3250" s="448"/>
      <c r="G3250" s="449"/>
      <c r="H3250" s="448"/>
      <c r="I3250" s="448"/>
      <c r="J3250" s="450"/>
    </row>
    <row r="3251" spans="2:10" x14ac:dyDescent="0.2">
      <c r="B3251" s="447"/>
      <c r="C3251" s="448"/>
      <c r="D3251" s="448"/>
      <c r="E3251" s="448"/>
      <c r="F3251" s="448"/>
      <c r="G3251" s="449"/>
      <c r="H3251" s="448"/>
      <c r="I3251" s="448"/>
      <c r="J3251" s="450"/>
    </row>
    <row r="3252" spans="2:10" x14ac:dyDescent="0.2">
      <c r="B3252" s="447"/>
      <c r="C3252" s="448"/>
      <c r="D3252" s="448"/>
      <c r="E3252" s="448"/>
      <c r="F3252" s="448"/>
      <c r="G3252" s="449"/>
      <c r="H3252" s="448"/>
      <c r="I3252" s="448"/>
      <c r="J3252" s="450"/>
    </row>
    <row r="3253" spans="2:10" x14ac:dyDescent="0.2">
      <c r="B3253" s="447"/>
      <c r="C3253" s="448"/>
      <c r="D3253" s="448"/>
      <c r="E3253" s="448"/>
      <c r="F3253" s="448"/>
      <c r="G3253" s="449"/>
      <c r="H3253" s="448"/>
      <c r="I3253" s="448"/>
      <c r="J3253" s="450"/>
    </row>
    <row r="3254" spans="2:10" x14ac:dyDescent="0.2">
      <c r="B3254" s="447"/>
      <c r="C3254" s="448"/>
      <c r="D3254" s="448"/>
      <c r="E3254" s="448"/>
      <c r="F3254" s="448"/>
      <c r="G3254" s="449"/>
      <c r="H3254" s="448"/>
      <c r="I3254" s="448"/>
      <c r="J3254" s="450"/>
    </row>
    <row r="3255" spans="2:10" x14ac:dyDescent="0.2">
      <c r="B3255" s="447"/>
      <c r="C3255" s="448"/>
      <c r="D3255" s="448"/>
      <c r="E3255" s="448"/>
      <c r="F3255" s="448"/>
      <c r="G3255" s="449"/>
      <c r="H3255" s="448"/>
      <c r="I3255" s="448"/>
      <c r="J3255" s="450"/>
    </row>
    <row r="3256" spans="2:10" x14ac:dyDescent="0.2">
      <c r="B3256" s="447"/>
      <c r="C3256" s="448"/>
      <c r="D3256" s="448"/>
      <c r="E3256" s="448"/>
      <c r="F3256" s="448"/>
      <c r="G3256" s="449"/>
      <c r="H3256" s="448"/>
      <c r="I3256" s="448"/>
      <c r="J3256" s="450"/>
    </row>
    <row r="3257" spans="2:10" x14ac:dyDescent="0.2">
      <c r="B3257" s="447"/>
      <c r="C3257" s="448"/>
      <c r="D3257" s="448"/>
      <c r="E3257" s="448"/>
      <c r="F3257" s="448"/>
      <c r="G3257" s="449"/>
      <c r="H3257" s="448"/>
      <c r="I3257" s="448"/>
      <c r="J3257" s="450"/>
    </row>
    <row r="3258" spans="2:10" x14ac:dyDescent="0.2">
      <c r="B3258" s="447"/>
      <c r="C3258" s="448"/>
      <c r="D3258" s="448"/>
      <c r="E3258" s="448"/>
      <c r="F3258" s="448"/>
      <c r="G3258" s="449"/>
      <c r="H3258" s="448"/>
      <c r="I3258" s="448"/>
      <c r="J3258" s="450"/>
    </row>
    <row r="3259" spans="2:10" x14ac:dyDescent="0.2">
      <c r="B3259" s="447"/>
      <c r="C3259" s="448"/>
      <c r="D3259" s="448"/>
      <c r="E3259" s="448"/>
      <c r="F3259" s="448"/>
      <c r="G3259" s="449"/>
      <c r="H3259" s="448"/>
      <c r="I3259" s="448"/>
      <c r="J3259" s="450"/>
    </row>
    <row r="3260" spans="2:10" x14ac:dyDescent="0.2">
      <c r="B3260" s="447"/>
      <c r="C3260" s="448"/>
      <c r="D3260" s="448"/>
      <c r="E3260" s="448"/>
      <c r="F3260" s="448"/>
      <c r="G3260" s="449"/>
      <c r="H3260" s="448"/>
      <c r="I3260" s="448"/>
      <c r="J3260" s="450"/>
    </row>
    <row r="3261" spans="2:10" x14ac:dyDescent="0.2">
      <c r="B3261" s="447"/>
      <c r="C3261" s="448"/>
      <c r="D3261" s="448"/>
      <c r="E3261" s="448"/>
      <c r="F3261" s="448"/>
      <c r="G3261" s="449"/>
      <c r="H3261" s="448"/>
      <c r="I3261" s="448"/>
      <c r="J3261" s="450"/>
    </row>
    <row r="3262" spans="2:10" x14ac:dyDescent="0.2">
      <c r="B3262" s="447"/>
      <c r="C3262" s="448"/>
      <c r="D3262" s="448"/>
      <c r="E3262" s="448"/>
      <c r="F3262" s="448"/>
      <c r="G3262" s="449"/>
      <c r="H3262" s="448"/>
      <c r="I3262" s="448"/>
      <c r="J3262" s="450"/>
    </row>
    <row r="3263" spans="2:10" x14ac:dyDescent="0.2">
      <c r="B3263" s="447"/>
      <c r="C3263" s="448"/>
      <c r="D3263" s="448"/>
      <c r="E3263" s="448"/>
      <c r="F3263" s="448"/>
      <c r="G3263" s="449"/>
      <c r="H3263" s="448"/>
      <c r="I3263" s="448"/>
      <c r="J3263" s="450"/>
    </row>
    <row r="3264" spans="2:10" x14ac:dyDescent="0.2">
      <c r="B3264" s="447"/>
      <c r="C3264" s="448"/>
      <c r="D3264" s="448"/>
      <c r="E3264" s="448"/>
      <c r="F3264" s="448"/>
      <c r="G3264" s="449"/>
      <c r="H3264" s="448"/>
      <c r="I3264" s="448"/>
      <c r="J3264" s="450"/>
    </row>
    <row r="3265" spans="2:10" x14ac:dyDescent="0.2">
      <c r="B3265" s="447"/>
      <c r="C3265" s="448" t="s">
        <v>339</v>
      </c>
      <c r="D3265" s="448"/>
      <c r="E3265" s="448"/>
      <c r="F3265" s="455" t="s">
        <v>340</v>
      </c>
      <c r="G3265" s="449"/>
      <c r="H3265" s="448"/>
      <c r="I3265" s="448"/>
      <c r="J3265" s="450"/>
    </row>
    <row r="3266" spans="2:10" x14ac:dyDescent="0.2">
      <c r="B3266" s="447"/>
      <c r="C3266" s="448"/>
      <c r="D3266" s="448" t="s">
        <v>341</v>
      </c>
      <c r="E3266" s="448"/>
      <c r="F3266" s="456">
        <v>1000000</v>
      </c>
      <c r="G3266" s="449"/>
      <c r="H3266" s="448"/>
      <c r="I3266" s="448"/>
      <c r="J3266" s="450"/>
    </row>
    <row r="3267" spans="2:10" x14ac:dyDescent="0.2">
      <c r="B3267" s="447"/>
      <c r="C3267" s="448"/>
      <c r="D3267" s="448" t="s">
        <v>342</v>
      </c>
      <c r="E3267" s="448"/>
      <c r="F3267" s="462">
        <v>43.6</v>
      </c>
      <c r="G3267" s="449"/>
      <c r="H3267" s="448"/>
      <c r="I3267" s="448"/>
      <c r="J3267" s="450"/>
    </row>
    <row r="3268" spans="2:10" x14ac:dyDescent="0.2">
      <c r="B3268" s="447"/>
      <c r="C3268" s="448"/>
      <c r="D3268" s="448" t="s">
        <v>343</v>
      </c>
      <c r="E3268" s="448"/>
      <c r="F3268" s="462">
        <v>45.782173460000827</v>
      </c>
      <c r="G3268" s="449"/>
      <c r="H3268" s="448"/>
      <c r="I3268" s="448"/>
      <c r="J3268" s="450"/>
    </row>
    <row r="3269" spans="2:10" x14ac:dyDescent="0.2">
      <c r="B3269" s="447"/>
      <c r="C3269" s="448"/>
      <c r="D3269" s="448" t="s">
        <v>344</v>
      </c>
      <c r="E3269" s="448"/>
      <c r="F3269" s="462">
        <v>45.59</v>
      </c>
      <c r="G3269" s="449"/>
      <c r="H3269" s="448"/>
      <c r="I3269" s="448"/>
      <c r="J3269" s="450"/>
    </row>
    <row r="3270" spans="2:10" x14ac:dyDescent="0.2">
      <c r="B3270" s="447"/>
      <c r="C3270" s="448"/>
      <c r="D3270" s="448" t="s">
        <v>345</v>
      </c>
      <c r="E3270" s="448"/>
      <c r="F3270" s="462">
        <v>45.74</v>
      </c>
      <c r="G3270" s="449"/>
      <c r="H3270" s="448"/>
      <c r="I3270" s="448"/>
      <c r="J3270" s="450"/>
    </row>
    <row r="3271" spans="2:10" x14ac:dyDescent="0.2">
      <c r="B3271" s="447"/>
      <c r="C3271" s="448"/>
      <c r="D3271" s="448" t="s">
        <v>346</v>
      </c>
      <c r="E3271" s="448"/>
      <c r="F3271" s="462">
        <v>3.4813101769286883</v>
      </c>
      <c r="G3271" s="449"/>
      <c r="H3271" s="448"/>
      <c r="I3271" s="448"/>
      <c r="J3271" s="450"/>
    </row>
    <row r="3272" spans="2:10" x14ac:dyDescent="0.2">
      <c r="B3272" s="447"/>
      <c r="C3272" s="448"/>
      <c r="D3272" s="448" t="s">
        <v>347</v>
      </c>
      <c r="E3272" s="448"/>
      <c r="F3272" s="462">
        <v>12.119520547987255</v>
      </c>
      <c r="G3272" s="449"/>
      <c r="H3272" s="448"/>
      <c r="I3272" s="448"/>
      <c r="J3272" s="450"/>
    </row>
    <row r="3273" spans="2:10" x14ac:dyDescent="0.2">
      <c r="B3273" s="447"/>
      <c r="C3273" s="448"/>
      <c r="D3273" s="448" t="s">
        <v>348</v>
      </c>
      <c r="E3273" s="448"/>
      <c r="F3273" s="459">
        <v>0.33319339595566938</v>
      </c>
      <c r="G3273" s="449"/>
      <c r="H3273" s="448"/>
      <c r="I3273" s="448"/>
      <c r="J3273" s="450"/>
    </row>
    <row r="3274" spans="2:10" x14ac:dyDescent="0.2">
      <c r="B3274" s="447"/>
      <c r="C3274" s="448"/>
      <c r="D3274" s="448" t="s">
        <v>349</v>
      </c>
      <c r="E3274" s="448"/>
      <c r="F3274" s="460">
        <v>2.7976836118800139</v>
      </c>
      <c r="G3274" s="449"/>
      <c r="H3274" s="448"/>
      <c r="I3274" s="448"/>
      <c r="J3274" s="450"/>
    </row>
    <row r="3275" spans="2:10" x14ac:dyDescent="0.2">
      <c r="B3275" s="447"/>
      <c r="C3275" s="448"/>
      <c r="D3275" s="448" t="s">
        <v>350</v>
      </c>
      <c r="E3275" s="448"/>
      <c r="F3275" s="459">
        <v>7.6040736247925289E-2</v>
      </c>
      <c r="G3275" s="449"/>
      <c r="H3275" s="448"/>
      <c r="I3275" s="448"/>
      <c r="J3275" s="450"/>
    </row>
    <row r="3276" spans="2:10" x14ac:dyDescent="0.2">
      <c r="B3276" s="447"/>
      <c r="C3276" s="448"/>
      <c r="D3276" s="448" t="s">
        <v>351</v>
      </c>
      <c r="E3276" s="448"/>
      <c r="F3276" s="462">
        <v>34.68</v>
      </c>
      <c r="G3276" s="449"/>
      <c r="H3276" s="448"/>
      <c r="I3276" s="448"/>
      <c r="J3276" s="450"/>
    </row>
    <row r="3277" spans="2:10" x14ac:dyDescent="0.2">
      <c r="B3277" s="447"/>
      <c r="C3277" s="448"/>
      <c r="D3277" s="448" t="s">
        <v>352</v>
      </c>
      <c r="E3277" s="448"/>
      <c r="F3277" s="462">
        <v>64.62</v>
      </c>
      <c r="G3277" s="449"/>
      <c r="H3277" s="448"/>
      <c r="I3277" s="448"/>
      <c r="J3277" s="450"/>
    </row>
    <row r="3278" spans="2:10" x14ac:dyDescent="0.2">
      <c r="B3278" s="447"/>
      <c r="C3278" s="448"/>
      <c r="D3278" s="448" t="s">
        <v>353</v>
      </c>
      <c r="E3278" s="448"/>
      <c r="F3278" s="462">
        <v>29.940000000000005</v>
      </c>
      <c r="G3278" s="449"/>
      <c r="H3278" s="448"/>
      <c r="I3278" s="448"/>
      <c r="J3278" s="450"/>
    </row>
    <row r="3279" spans="2:10" x14ac:dyDescent="0.2">
      <c r="B3279" s="447"/>
      <c r="C3279" s="448"/>
      <c r="D3279" s="448" t="s">
        <v>354</v>
      </c>
      <c r="E3279" s="448"/>
      <c r="F3279" s="462">
        <v>3.4813101769286883E-3</v>
      </c>
      <c r="G3279" s="449"/>
      <c r="H3279" s="448"/>
      <c r="I3279" s="448"/>
      <c r="J3279" s="450"/>
    </row>
    <row r="3280" spans="2:10" x14ac:dyDescent="0.2">
      <c r="B3280" s="447"/>
      <c r="C3280" s="448"/>
      <c r="D3280" s="448"/>
      <c r="E3280" s="448"/>
      <c r="F3280" s="448"/>
      <c r="G3280" s="449"/>
      <c r="H3280" s="448"/>
      <c r="I3280" s="448"/>
      <c r="J3280" s="450"/>
    </row>
    <row r="3281" spans="2:10" x14ac:dyDescent="0.2">
      <c r="B3281" s="451" t="s">
        <v>761</v>
      </c>
      <c r="C3281" s="452"/>
      <c r="D3281" s="452"/>
      <c r="E3281" s="452"/>
      <c r="F3281" s="452"/>
      <c r="G3281" s="453"/>
      <c r="H3281" s="452"/>
      <c r="I3281" s="452"/>
      <c r="J3281" s="454"/>
    </row>
    <row r="3282" spans="2:10" x14ac:dyDescent="0.2">
      <c r="B3282" s="447"/>
      <c r="C3282" s="448"/>
      <c r="D3282" s="448"/>
      <c r="E3282" s="448"/>
      <c r="F3282" s="448"/>
      <c r="G3282" s="449"/>
      <c r="H3282" s="448"/>
      <c r="I3282" s="448"/>
      <c r="J3282" s="450"/>
    </row>
    <row r="3283" spans="2:10" x14ac:dyDescent="0.2">
      <c r="B3283" s="447"/>
      <c r="C3283" s="448" t="s">
        <v>356</v>
      </c>
      <c r="D3283" s="448"/>
      <c r="E3283" s="448"/>
      <c r="F3283" s="455" t="s">
        <v>340</v>
      </c>
      <c r="G3283" s="449"/>
      <c r="H3283" s="448"/>
      <c r="I3283" s="448"/>
      <c r="J3283" s="450"/>
    </row>
    <row r="3284" spans="2:10" x14ac:dyDescent="0.2">
      <c r="B3284" s="447"/>
      <c r="C3284" s="448"/>
      <c r="D3284" s="448" t="s">
        <v>357</v>
      </c>
      <c r="E3284" s="448"/>
      <c r="F3284" s="462">
        <v>34.68</v>
      </c>
      <c r="G3284" s="449"/>
      <c r="H3284" s="448"/>
      <c r="I3284" s="448"/>
      <c r="J3284" s="450"/>
    </row>
    <row r="3285" spans="2:10" x14ac:dyDescent="0.2">
      <c r="B3285" s="447"/>
      <c r="C3285" s="448"/>
      <c r="D3285" s="448" t="s">
        <v>358</v>
      </c>
      <c r="E3285" s="448"/>
      <c r="F3285" s="462">
        <v>41.4</v>
      </c>
      <c r="G3285" s="449"/>
      <c r="H3285" s="448"/>
      <c r="I3285" s="448"/>
      <c r="J3285" s="450"/>
    </row>
    <row r="3286" spans="2:10" x14ac:dyDescent="0.2">
      <c r="B3286" s="447"/>
      <c r="C3286" s="448"/>
      <c r="D3286" s="448" t="s">
        <v>359</v>
      </c>
      <c r="E3286" s="448"/>
      <c r="F3286" s="462">
        <v>42.62</v>
      </c>
      <c r="G3286" s="449"/>
      <c r="H3286" s="448"/>
      <c r="I3286" s="448"/>
      <c r="J3286" s="450"/>
    </row>
    <row r="3287" spans="2:10" x14ac:dyDescent="0.2">
      <c r="B3287" s="447"/>
      <c r="C3287" s="448"/>
      <c r="D3287" s="448" t="s">
        <v>360</v>
      </c>
      <c r="E3287" s="448"/>
      <c r="F3287" s="462">
        <v>43.66</v>
      </c>
      <c r="G3287" s="449"/>
      <c r="H3287" s="448"/>
      <c r="I3287" s="448"/>
      <c r="J3287" s="450"/>
    </row>
    <row r="3288" spans="2:10" x14ac:dyDescent="0.2">
      <c r="B3288" s="447"/>
      <c r="C3288" s="448"/>
      <c r="D3288" s="448" t="s">
        <v>361</v>
      </c>
      <c r="E3288" s="448"/>
      <c r="F3288" s="462">
        <v>44.64</v>
      </c>
      <c r="G3288" s="449"/>
      <c r="H3288" s="448"/>
      <c r="I3288" s="448"/>
      <c r="J3288" s="450"/>
    </row>
    <row r="3289" spans="2:10" x14ac:dyDescent="0.2">
      <c r="B3289" s="447"/>
      <c r="C3289" s="448"/>
      <c r="D3289" s="448" t="s">
        <v>362</v>
      </c>
      <c r="E3289" s="448"/>
      <c r="F3289" s="462">
        <v>45.59</v>
      </c>
      <c r="G3289" s="449"/>
      <c r="H3289" s="448"/>
      <c r="I3289" s="448"/>
      <c r="J3289" s="450"/>
    </row>
    <row r="3290" spans="2:10" x14ac:dyDescent="0.2">
      <c r="B3290" s="447"/>
      <c r="C3290" s="448"/>
      <c r="D3290" s="448" t="s">
        <v>363</v>
      </c>
      <c r="E3290" s="448"/>
      <c r="F3290" s="462">
        <v>46.54</v>
      </c>
      <c r="G3290" s="449"/>
      <c r="H3290" s="448"/>
      <c r="I3290" s="448"/>
      <c r="J3290" s="450"/>
    </row>
    <row r="3291" spans="2:10" x14ac:dyDescent="0.2">
      <c r="B3291" s="447"/>
      <c r="C3291" s="448"/>
      <c r="D3291" s="448" t="s">
        <v>364</v>
      </c>
      <c r="E3291" s="448"/>
      <c r="F3291" s="462">
        <v>47.57</v>
      </c>
      <c r="G3291" s="449"/>
      <c r="H3291" s="448"/>
      <c r="I3291" s="448"/>
      <c r="J3291" s="450"/>
    </row>
    <row r="3292" spans="2:10" x14ac:dyDescent="0.2">
      <c r="B3292" s="447"/>
      <c r="C3292" s="448"/>
      <c r="D3292" s="448" t="s">
        <v>365</v>
      </c>
      <c r="E3292" s="448"/>
      <c r="F3292" s="462">
        <v>48.78</v>
      </c>
      <c r="G3292" s="449"/>
      <c r="H3292" s="448"/>
      <c r="I3292" s="448"/>
      <c r="J3292" s="450"/>
    </row>
    <row r="3293" spans="2:10" x14ac:dyDescent="0.2">
      <c r="B3293" s="447"/>
      <c r="C3293" s="448"/>
      <c r="D3293" s="448" t="s">
        <v>366</v>
      </c>
      <c r="E3293" s="448"/>
      <c r="F3293" s="462">
        <v>50.44</v>
      </c>
      <c r="G3293" s="449"/>
      <c r="H3293" s="448"/>
      <c r="I3293" s="448"/>
      <c r="J3293" s="450"/>
    </row>
    <row r="3294" spans="2:10" x14ac:dyDescent="0.2">
      <c r="B3294" s="447"/>
      <c r="C3294" s="448"/>
      <c r="D3294" s="448" t="s">
        <v>367</v>
      </c>
      <c r="E3294" s="448"/>
      <c r="F3294" s="462">
        <v>64.62</v>
      </c>
      <c r="G3294" s="449"/>
      <c r="H3294" s="448"/>
      <c r="I3294" s="448"/>
      <c r="J3294" s="450"/>
    </row>
    <row r="3295" spans="2:10" x14ac:dyDescent="0.2">
      <c r="B3295" s="447"/>
      <c r="C3295" s="448"/>
      <c r="D3295" s="448"/>
      <c r="E3295" s="448"/>
      <c r="F3295" s="448"/>
      <c r="G3295" s="449"/>
      <c r="H3295" s="448"/>
      <c r="I3295" s="448"/>
      <c r="J3295" s="450"/>
    </row>
    <row r="3296" spans="2:10" x14ac:dyDescent="0.2">
      <c r="B3296" s="451" t="s">
        <v>630</v>
      </c>
      <c r="C3296" s="452"/>
      <c r="D3296" s="452"/>
      <c r="E3296" s="452"/>
      <c r="F3296" s="452"/>
      <c r="G3296" s="453"/>
      <c r="H3296" s="452"/>
      <c r="I3296" s="452"/>
      <c r="J3296" s="454"/>
    </row>
    <row r="3297" spans="2:10" x14ac:dyDescent="0.2">
      <c r="B3297" s="447"/>
      <c r="C3297" s="448"/>
      <c r="D3297" s="448"/>
      <c r="E3297" s="448"/>
      <c r="F3297" s="448"/>
      <c r="G3297" s="449"/>
      <c r="H3297" s="448"/>
      <c r="I3297" s="448"/>
      <c r="J3297" s="450"/>
    </row>
    <row r="3298" spans="2:10" x14ac:dyDescent="0.2">
      <c r="B3298" s="447"/>
      <c r="C3298" s="448" t="s">
        <v>335</v>
      </c>
      <c r="D3298" s="448"/>
      <c r="E3298" s="448"/>
      <c r="F3298" s="448"/>
      <c r="G3298" s="449"/>
      <c r="H3298" s="448"/>
      <c r="I3298" s="448"/>
      <c r="J3298" s="450"/>
    </row>
    <row r="3299" spans="2:10" x14ac:dyDescent="0.2">
      <c r="B3299" s="447"/>
      <c r="C3299" s="448"/>
      <c r="D3299" s="448" t="s">
        <v>760</v>
      </c>
      <c r="E3299" s="448"/>
      <c r="F3299" s="448"/>
      <c r="G3299" s="449"/>
      <c r="H3299" s="448"/>
      <c r="I3299" s="448"/>
      <c r="J3299" s="450"/>
    </row>
    <row r="3300" spans="2:10" x14ac:dyDescent="0.2">
      <c r="B3300" s="447"/>
      <c r="C3300" s="448"/>
      <c r="D3300" s="448" t="s">
        <v>628</v>
      </c>
      <c r="E3300" s="448"/>
      <c r="F3300" s="448"/>
      <c r="G3300" s="449"/>
      <c r="H3300" s="448"/>
      <c r="I3300" s="448"/>
      <c r="J3300" s="450"/>
    </row>
    <row r="3301" spans="2:10" x14ac:dyDescent="0.2">
      <c r="B3301" s="447"/>
      <c r="C3301" s="448"/>
      <c r="D3301" s="448" t="s">
        <v>470</v>
      </c>
      <c r="E3301" s="448"/>
      <c r="F3301" s="448"/>
      <c r="G3301" s="449"/>
      <c r="H3301" s="448"/>
      <c r="I3301" s="448"/>
      <c r="J3301" s="450"/>
    </row>
    <row r="3302" spans="2:10" x14ac:dyDescent="0.2">
      <c r="B3302" s="447"/>
      <c r="C3302" s="448"/>
      <c r="D3302" s="448"/>
      <c r="E3302" s="448"/>
      <c r="F3302" s="448"/>
      <c r="G3302" s="449"/>
      <c r="H3302" s="448"/>
      <c r="I3302" s="448"/>
      <c r="J3302" s="450"/>
    </row>
    <row r="3303" spans="2:10" x14ac:dyDescent="0.2">
      <c r="B3303" s="447"/>
      <c r="C3303" s="448"/>
      <c r="D3303" s="448"/>
      <c r="E3303" s="448"/>
      <c r="F3303" s="448"/>
      <c r="G3303" s="449"/>
      <c r="H3303" s="448"/>
      <c r="I3303" s="448"/>
      <c r="J3303" s="450"/>
    </row>
    <row r="3304" spans="2:10" x14ac:dyDescent="0.2">
      <c r="B3304" s="447"/>
      <c r="C3304" s="448"/>
      <c r="D3304" s="448"/>
      <c r="E3304" s="448"/>
      <c r="F3304" s="448"/>
      <c r="G3304" s="449"/>
      <c r="H3304" s="448"/>
      <c r="I3304" s="448"/>
      <c r="J3304" s="450"/>
    </row>
    <row r="3305" spans="2:10" x14ac:dyDescent="0.2">
      <c r="B3305" s="447"/>
      <c r="C3305" s="448"/>
      <c r="D3305" s="448"/>
      <c r="E3305" s="448"/>
      <c r="F3305" s="448"/>
      <c r="G3305" s="449"/>
      <c r="H3305" s="448"/>
      <c r="I3305" s="448"/>
      <c r="J3305" s="450"/>
    </row>
    <row r="3306" spans="2:10" x14ac:dyDescent="0.2">
      <c r="B3306" s="447"/>
      <c r="C3306" s="448"/>
      <c r="D3306" s="448"/>
      <c r="E3306" s="448"/>
      <c r="F3306" s="448"/>
      <c r="G3306" s="449"/>
      <c r="H3306" s="448"/>
      <c r="I3306" s="448"/>
      <c r="J3306" s="450"/>
    </row>
    <row r="3307" spans="2:10" x14ac:dyDescent="0.2">
      <c r="B3307" s="447"/>
      <c r="C3307" s="448"/>
      <c r="D3307" s="448"/>
      <c r="E3307" s="448"/>
      <c r="F3307" s="448"/>
      <c r="G3307" s="449"/>
      <c r="H3307" s="448"/>
      <c r="I3307" s="448"/>
      <c r="J3307" s="450"/>
    </row>
    <row r="3308" spans="2:10" x14ac:dyDescent="0.2">
      <c r="B3308" s="447"/>
      <c r="C3308" s="448"/>
      <c r="D3308" s="448"/>
      <c r="E3308" s="448"/>
      <c r="F3308" s="448"/>
      <c r="G3308" s="449"/>
      <c r="H3308" s="448"/>
      <c r="I3308" s="448"/>
      <c r="J3308" s="450"/>
    </row>
    <row r="3309" spans="2:10" x14ac:dyDescent="0.2">
      <c r="B3309" s="447"/>
      <c r="C3309" s="448"/>
      <c r="D3309" s="448"/>
      <c r="E3309" s="448"/>
      <c r="F3309" s="448"/>
      <c r="G3309" s="449"/>
      <c r="H3309" s="448"/>
      <c r="I3309" s="448"/>
      <c r="J3309" s="450"/>
    </row>
    <row r="3310" spans="2:10" x14ac:dyDescent="0.2">
      <c r="B3310" s="447"/>
      <c r="C3310" s="448"/>
      <c r="D3310" s="448"/>
      <c r="E3310" s="448"/>
      <c r="F3310" s="448"/>
      <c r="G3310" s="449"/>
      <c r="H3310" s="448"/>
      <c r="I3310" s="448"/>
      <c r="J3310" s="450"/>
    </row>
    <row r="3311" spans="2:10" x14ac:dyDescent="0.2">
      <c r="B3311" s="447"/>
      <c r="C3311" s="448"/>
      <c r="D3311" s="448"/>
      <c r="E3311" s="448"/>
      <c r="F3311" s="448"/>
      <c r="G3311" s="449"/>
      <c r="H3311" s="448"/>
      <c r="I3311" s="448"/>
      <c r="J3311" s="450"/>
    </row>
    <row r="3312" spans="2:10" x14ac:dyDescent="0.2">
      <c r="B3312" s="447"/>
      <c r="C3312" s="448"/>
      <c r="D3312" s="448"/>
      <c r="E3312" s="448"/>
      <c r="F3312" s="448"/>
      <c r="G3312" s="449"/>
      <c r="H3312" s="448"/>
      <c r="I3312" s="448"/>
      <c r="J3312" s="450"/>
    </row>
    <row r="3313" spans="2:10" x14ac:dyDescent="0.2">
      <c r="B3313" s="447"/>
      <c r="C3313" s="448"/>
      <c r="D3313" s="448"/>
      <c r="E3313" s="448"/>
      <c r="F3313" s="448"/>
      <c r="G3313" s="449"/>
      <c r="H3313" s="448"/>
      <c r="I3313" s="448"/>
      <c r="J3313" s="450"/>
    </row>
    <row r="3314" spans="2:10" x14ac:dyDescent="0.2">
      <c r="B3314" s="447"/>
      <c r="C3314" s="448"/>
      <c r="D3314" s="448"/>
      <c r="E3314" s="448"/>
      <c r="F3314" s="448"/>
      <c r="G3314" s="449"/>
      <c r="H3314" s="448"/>
      <c r="I3314" s="448"/>
      <c r="J3314" s="450"/>
    </row>
    <row r="3315" spans="2:10" x14ac:dyDescent="0.2">
      <c r="B3315" s="447"/>
      <c r="C3315" s="448"/>
      <c r="D3315" s="448"/>
      <c r="E3315" s="448"/>
      <c r="F3315" s="448"/>
      <c r="G3315" s="449"/>
      <c r="H3315" s="448"/>
      <c r="I3315" s="448"/>
      <c r="J3315" s="450"/>
    </row>
    <row r="3316" spans="2:10" x14ac:dyDescent="0.2">
      <c r="B3316" s="447"/>
      <c r="C3316" s="448"/>
      <c r="D3316" s="448"/>
      <c r="E3316" s="448"/>
      <c r="F3316" s="448"/>
      <c r="G3316" s="449"/>
      <c r="H3316" s="448"/>
      <c r="I3316" s="448"/>
      <c r="J3316" s="450"/>
    </row>
    <row r="3317" spans="2:10" x14ac:dyDescent="0.2">
      <c r="B3317" s="447"/>
      <c r="C3317" s="448"/>
      <c r="D3317" s="448"/>
      <c r="E3317" s="448"/>
      <c r="F3317" s="448"/>
      <c r="G3317" s="449"/>
      <c r="H3317" s="448"/>
      <c r="I3317" s="448"/>
      <c r="J3317" s="450"/>
    </row>
    <row r="3318" spans="2:10" x14ac:dyDescent="0.2">
      <c r="B3318" s="447"/>
      <c r="C3318" s="448"/>
      <c r="D3318" s="448"/>
      <c r="E3318" s="448"/>
      <c r="F3318" s="448"/>
      <c r="G3318" s="449"/>
      <c r="H3318" s="448"/>
      <c r="I3318" s="448"/>
      <c r="J3318" s="450"/>
    </row>
    <row r="3319" spans="2:10" x14ac:dyDescent="0.2">
      <c r="B3319" s="447"/>
      <c r="C3319" s="448"/>
      <c r="D3319" s="448"/>
      <c r="E3319" s="448"/>
      <c r="F3319" s="448"/>
      <c r="G3319" s="449"/>
      <c r="H3319" s="448"/>
      <c r="I3319" s="448"/>
      <c r="J3319" s="450"/>
    </row>
    <row r="3320" spans="2:10" x14ac:dyDescent="0.2">
      <c r="B3320" s="447"/>
      <c r="C3320" s="448"/>
      <c r="D3320" s="448"/>
      <c r="E3320" s="448"/>
      <c r="F3320" s="448"/>
      <c r="G3320" s="449"/>
      <c r="H3320" s="448"/>
      <c r="I3320" s="448"/>
      <c r="J3320" s="450"/>
    </row>
    <row r="3321" spans="2:10" x14ac:dyDescent="0.2">
      <c r="B3321" s="447"/>
      <c r="C3321" s="448" t="s">
        <v>339</v>
      </c>
      <c r="D3321" s="448"/>
      <c r="E3321" s="448"/>
      <c r="F3321" s="455" t="s">
        <v>340</v>
      </c>
      <c r="G3321" s="449"/>
      <c r="H3321" s="448"/>
      <c r="I3321" s="448"/>
      <c r="J3321" s="450"/>
    </row>
    <row r="3322" spans="2:10" x14ac:dyDescent="0.2">
      <c r="B3322" s="447"/>
      <c r="C3322" s="448"/>
      <c r="D3322" s="448" t="s">
        <v>341</v>
      </c>
      <c r="E3322" s="448"/>
      <c r="F3322" s="456">
        <v>1000000</v>
      </c>
      <c r="G3322" s="449"/>
      <c r="H3322" s="448"/>
      <c r="I3322" s="448"/>
      <c r="J3322" s="450"/>
    </row>
    <row r="3323" spans="2:10" x14ac:dyDescent="0.2">
      <c r="B3323" s="447"/>
      <c r="C3323" s="448"/>
      <c r="D3323" s="448" t="s">
        <v>342</v>
      </c>
      <c r="E3323" s="448"/>
      <c r="F3323" s="462">
        <v>25.9</v>
      </c>
      <c r="G3323" s="449"/>
      <c r="H3323" s="448"/>
      <c r="I3323" s="448"/>
      <c r="J3323" s="450"/>
    </row>
    <row r="3324" spans="2:10" x14ac:dyDescent="0.2">
      <c r="B3324" s="447"/>
      <c r="C3324" s="448"/>
      <c r="D3324" s="448" t="s">
        <v>343</v>
      </c>
      <c r="E3324" s="448"/>
      <c r="F3324" s="462">
        <v>28.07701736000077</v>
      </c>
      <c r="G3324" s="449"/>
      <c r="H3324" s="448"/>
      <c r="I3324" s="448"/>
      <c r="J3324" s="450"/>
    </row>
    <row r="3325" spans="2:10" x14ac:dyDescent="0.2">
      <c r="B3325" s="447"/>
      <c r="C3325" s="448"/>
      <c r="D3325" s="448" t="s">
        <v>344</v>
      </c>
      <c r="E3325" s="448"/>
      <c r="F3325" s="462">
        <v>27.88</v>
      </c>
      <c r="G3325" s="449"/>
      <c r="H3325" s="448"/>
      <c r="I3325" s="448"/>
      <c r="J3325" s="450"/>
    </row>
    <row r="3326" spans="2:10" x14ac:dyDescent="0.2">
      <c r="B3326" s="447"/>
      <c r="C3326" s="448"/>
      <c r="D3326" s="448" t="s">
        <v>345</v>
      </c>
      <c r="E3326" s="448"/>
      <c r="F3326" s="462">
        <v>27.83</v>
      </c>
      <c r="G3326" s="449"/>
      <c r="H3326" s="448"/>
      <c r="I3326" s="448"/>
      <c r="J3326" s="450"/>
    </row>
    <row r="3327" spans="2:10" x14ac:dyDescent="0.2">
      <c r="B3327" s="447"/>
      <c r="C3327" s="448"/>
      <c r="D3327" s="448" t="s">
        <v>346</v>
      </c>
      <c r="E3327" s="448"/>
      <c r="F3327" s="462">
        <v>3.5300340108846129</v>
      </c>
      <c r="G3327" s="449"/>
      <c r="H3327" s="448"/>
      <c r="I3327" s="448"/>
      <c r="J3327" s="450"/>
    </row>
    <row r="3328" spans="2:10" x14ac:dyDescent="0.2">
      <c r="B3328" s="447"/>
      <c r="C3328" s="448"/>
      <c r="D3328" s="448" t="s">
        <v>347</v>
      </c>
      <c r="E3328" s="448"/>
      <c r="F3328" s="462">
        <v>12.461140118002108</v>
      </c>
      <c r="G3328" s="449"/>
      <c r="H3328" s="448"/>
      <c r="I3328" s="448"/>
      <c r="J3328" s="450"/>
    </row>
    <row r="3329" spans="2:10" x14ac:dyDescent="0.2">
      <c r="B3329" s="447"/>
      <c r="C3329" s="448"/>
      <c r="D3329" s="448" t="s">
        <v>348</v>
      </c>
      <c r="E3329" s="448"/>
      <c r="F3329" s="459">
        <v>0.32488219526019985</v>
      </c>
      <c r="G3329" s="449"/>
      <c r="H3329" s="448"/>
      <c r="I3329" s="448"/>
      <c r="J3329" s="450"/>
    </row>
    <row r="3330" spans="2:10" x14ac:dyDescent="0.2">
      <c r="B3330" s="447"/>
      <c r="C3330" s="448"/>
      <c r="D3330" s="448" t="s">
        <v>349</v>
      </c>
      <c r="E3330" s="448"/>
      <c r="F3330" s="460">
        <v>2.8002097991614554</v>
      </c>
      <c r="G3330" s="449"/>
      <c r="H3330" s="448"/>
      <c r="I3330" s="448"/>
      <c r="J3330" s="450"/>
    </row>
    <row r="3331" spans="2:10" x14ac:dyDescent="0.2">
      <c r="B3331" s="447"/>
      <c r="C3331" s="448"/>
      <c r="D3331" s="448" t="s">
        <v>350</v>
      </c>
      <c r="E3331" s="448"/>
      <c r="F3331" s="459">
        <v>0.12572681654973752</v>
      </c>
      <c r="G3331" s="449"/>
      <c r="H3331" s="448"/>
      <c r="I3331" s="448"/>
      <c r="J3331" s="450"/>
    </row>
    <row r="3332" spans="2:10" x14ac:dyDescent="0.2">
      <c r="B3332" s="447"/>
      <c r="C3332" s="448"/>
      <c r="D3332" s="448" t="s">
        <v>351</v>
      </c>
      <c r="E3332" s="448"/>
      <c r="F3332" s="462">
        <v>16.29</v>
      </c>
      <c r="G3332" s="449"/>
      <c r="H3332" s="448"/>
      <c r="I3332" s="448"/>
      <c r="J3332" s="450"/>
    </row>
    <row r="3333" spans="2:10" x14ac:dyDescent="0.2">
      <c r="B3333" s="447"/>
      <c r="C3333" s="448"/>
      <c r="D3333" s="448" t="s">
        <v>352</v>
      </c>
      <c r="E3333" s="448"/>
      <c r="F3333" s="462">
        <v>45.39</v>
      </c>
      <c r="G3333" s="449"/>
      <c r="H3333" s="448"/>
      <c r="I3333" s="448"/>
      <c r="J3333" s="450"/>
    </row>
    <row r="3334" spans="2:10" x14ac:dyDescent="0.2">
      <c r="B3334" s="447"/>
      <c r="C3334" s="448"/>
      <c r="D3334" s="448" t="s">
        <v>353</v>
      </c>
      <c r="E3334" s="448"/>
      <c r="F3334" s="462">
        <v>29.1</v>
      </c>
      <c r="G3334" s="449"/>
      <c r="H3334" s="448"/>
      <c r="I3334" s="448"/>
      <c r="J3334" s="450"/>
    </row>
    <row r="3335" spans="2:10" x14ac:dyDescent="0.2">
      <c r="B3335" s="447"/>
      <c r="C3335" s="448"/>
      <c r="D3335" s="448" t="s">
        <v>354</v>
      </c>
      <c r="E3335" s="448"/>
      <c r="F3335" s="462">
        <v>3.5300340108846131E-3</v>
      </c>
      <c r="G3335" s="449"/>
      <c r="H3335" s="448"/>
      <c r="I3335" s="448"/>
      <c r="J3335" s="450"/>
    </row>
    <row r="3336" spans="2:10" x14ac:dyDescent="0.2">
      <c r="B3336" s="447"/>
      <c r="C3336" s="448"/>
      <c r="D3336" s="448"/>
      <c r="E3336" s="448"/>
      <c r="F3336" s="448"/>
      <c r="G3336" s="449"/>
      <c r="H3336" s="448"/>
      <c r="I3336" s="448"/>
      <c r="J3336" s="450"/>
    </row>
    <row r="3337" spans="2:10" x14ac:dyDescent="0.2">
      <c r="B3337" s="451" t="s">
        <v>634</v>
      </c>
      <c r="C3337" s="452"/>
      <c r="D3337" s="452"/>
      <c r="E3337" s="452"/>
      <c r="F3337" s="452"/>
      <c r="G3337" s="453"/>
      <c r="H3337" s="452"/>
      <c r="I3337" s="452"/>
      <c r="J3337" s="454"/>
    </row>
    <row r="3338" spans="2:10" x14ac:dyDescent="0.2">
      <c r="B3338" s="447"/>
      <c r="C3338" s="448"/>
      <c r="D3338" s="448"/>
      <c r="E3338" s="448"/>
      <c r="F3338" s="448"/>
      <c r="G3338" s="449"/>
      <c r="H3338" s="448"/>
      <c r="I3338" s="448"/>
      <c r="J3338" s="450"/>
    </row>
    <row r="3339" spans="2:10" x14ac:dyDescent="0.2">
      <c r="B3339" s="447"/>
      <c r="C3339" s="448" t="s">
        <v>356</v>
      </c>
      <c r="D3339" s="448"/>
      <c r="E3339" s="448"/>
      <c r="F3339" s="455" t="s">
        <v>340</v>
      </c>
      <c r="G3339" s="449"/>
      <c r="H3339" s="448"/>
      <c r="I3339" s="448"/>
      <c r="J3339" s="450"/>
    </row>
    <row r="3340" spans="2:10" x14ac:dyDescent="0.2">
      <c r="B3340" s="447"/>
      <c r="C3340" s="448"/>
      <c r="D3340" s="448" t="s">
        <v>357</v>
      </c>
      <c r="E3340" s="448"/>
      <c r="F3340" s="462">
        <v>16.29</v>
      </c>
      <c r="G3340" s="449"/>
      <c r="H3340" s="448"/>
      <c r="I3340" s="448"/>
      <c r="J3340" s="450"/>
    </row>
    <row r="3341" spans="2:10" x14ac:dyDescent="0.2">
      <c r="B3341" s="447"/>
      <c r="C3341" s="448"/>
      <c r="D3341" s="448" t="s">
        <v>358</v>
      </c>
      <c r="E3341" s="448"/>
      <c r="F3341" s="462">
        <v>23.64</v>
      </c>
      <c r="G3341" s="449"/>
      <c r="H3341" s="448"/>
      <c r="I3341" s="448"/>
      <c r="J3341" s="450"/>
    </row>
    <row r="3342" spans="2:10" x14ac:dyDescent="0.2">
      <c r="B3342" s="447"/>
      <c r="C3342" s="448"/>
      <c r="D3342" s="448" t="s">
        <v>359</v>
      </c>
      <c r="E3342" s="448"/>
      <c r="F3342" s="462">
        <v>24.88</v>
      </c>
      <c r="G3342" s="449"/>
      <c r="H3342" s="448"/>
      <c r="I3342" s="448"/>
      <c r="J3342" s="450"/>
    </row>
    <row r="3343" spans="2:10" x14ac:dyDescent="0.2">
      <c r="B3343" s="447"/>
      <c r="C3343" s="448"/>
      <c r="D3343" s="448" t="s">
        <v>360</v>
      </c>
      <c r="E3343" s="448"/>
      <c r="F3343" s="462">
        <v>25.94</v>
      </c>
      <c r="G3343" s="449"/>
      <c r="H3343" s="448"/>
      <c r="I3343" s="448"/>
      <c r="J3343" s="450"/>
    </row>
    <row r="3344" spans="2:10" x14ac:dyDescent="0.2">
      <c r="B3344" s="447"/>
      <c r="C3344" s="448"/>
      <c r="D3344" s="448" t="s">
        <v>361</v>
      </c>
      <c r="E3344" s="448"/>
      <c r="F3344" s="462">
        <v>26.92</v>
      </c>
      <c r="G3344" s="449"/>
      <c r="H3344" s="448"/>
      <c r="I3344" s="448"/>
      <c r="J3344" s="450"/>
    </row>
    <row r="3345" spans="2:10" x14ac:dyDescent="0.2">
      <c r="B3345" s="447"/>
      <c r="C3345" s="448"/>
      <c r="D3345" s="448" t="s">
        <v>362</v>
      </c>
      <c r="E3345" s="448"/>
      <c r="F3345" s="462">
        <v>27.88</v>
      </c>
      <c r="G3345" s="449"/>
      <c r="H3345" s="448"/>
      <c r="I3345" s="448"/>
      <c r="J3345" s="450"/>
    </row>
    <row r="3346" spans="2:10" x14ac:dyDescent="0.2">
      <c r="B3346" s="447"/>
      <c r="C3346" s="448"/>
      <c r="D3346" s="448" t="s">
        <v>363</v>
      </c>
      <c r="E3346" s="448"/>
      <c r="F3346" s="462">
        <v>28.85</v>
      </c>
      <c r="G3346" s="449"/>
      <c r="H3346" s="448"/>
      <c r="I3346" s="448"/>
      <c r="J3346" s="450"/>
    </row>
    <row r="3347" spans="2:10" x14ac:dyDescent="0.2">
      <c r="B3347" s="447"/>
      <c r="C3347" s="448"/>
      <c r="D3347" s="448" t="s">
        <v>364</v>
      </c>
      <c r="E3347" s="448"/>
      <c r="F3347" s="462">
        <v>29.89</v>
      </c>
      <c r="G3347" s="449"/>
      <c r="H3347" s="448"/>
      <c r="I3347" s="448"/>
      <c r="J3347" s="450"/>
    </row>
    <row r="3348" spans="2:10" x14ac:dyDescent="0.2">
      <c r="B3348" s="447"/>
      <c r="C3348" s="448"/>
      <c r="D3348" s="448" t="s">
        <v>365</v>
      </c>
      <c r="E3348" s="448"/>
      <c r="F3348" s="462">
        <v>31.11</v>
      </c>
      <c r="G3348" s="449"/>
      <c r="H3348" s="448"/>
      <c r="I3348" s="448"/>
      <c r="J3348" s="450"/>
    </row>
    <row r="3349" spans="2:10" x14ac:dyDescent="0.2">
      <c r="B3349" s="447"/>
      <c r="C3349" s="448"/>
      <c r="D3349" s="448" t="s">
        <v>366</v>
      </c>
      <c r="E3349" s="448"/>
      <c r="F3349" s="462">
        <v>32.799999999999997</v>
      </c>
      <c r="G3349" s="449"/>
      <c r="H3349" s="448"/>
      <c r="I3349" s="448"/>
      <c r="J3349" s="450"/>
    </row>
    <row r="3350" spans="2:10" x14ac:dyDescent="0.2">
      <c r="B3350" s="447"/>
      <c r="C3350" s="448"/>
      <c r="D3350" s="448" t="s">
        <v>367</v>
      </c>
      <c r="E3350" s="448"/>
      <c r="F3350" s="462">
        <v>45.39</v>
      </c>
      <c r="G3350" s="449"/>
      <c r="H3350" s="448"/>
      <c r="I3350" s="448"/>
      <c r="J3350" s="450"/>
    </row>
    <row r="3351" spans="2:10" x14ac:dyDescent="0.2">
      <c r="B3351" s="447"/>
      <c r="C3351" s="448"/>
      <c r="D3351" s="448"/>
      <c r="E3351" s="448"/>
      <c r="F3351" s="448"/>
      <c r="G3351" s="449"/>
      <c r="H3351" s="448"/>
      <c r="I3351" s="448"/>
      <c r="J3351" s="450"/>
    </row>
    <row r="3352" spans="2:10" x14ac:dyDescent="0.2">
      <c r="B3352" s="451" t="s">
        <v>635</v>
      </c>
      <c r="C3352" s="452"/>
      <c r="D3352" s="452"/>
      <c r="E3352" s="452"/>
      <c r="F3352" s="452"/>
      <c r="G3352" s="453"/>
      <c r="H3352" s="452"/>
      <c r="I3352" s="452"/>
      <c r="J3352" s="454"/>
    </row>
    <row r="3353" spans="2:10" x14ac:dyDescent="0.2">
      <c r="B3353" s="447"/>
      <c r="C3353" s="448"/>
      <c r="D3353" s="448"/>
      <c r="E3353" s="448"/>
      <c r="F3353" s="448"/>
      <c r="G3353" s="449"/>
      <c r="H3353" s="448"/>
      <c r="I3353" s="448"/>
      <c r="J3353" s="450"/>
    </row>
    <row r="3354" spans="2:10" x14ac:dyDescent="0.2">
      <c r="B3354" s="447"/>
      <c r="C3354" s="448" t="s">
        <v>335</v>
      </c>
      <c r="D3354" s="448"/>
      <c r="E3354" s="448"/>
      <c r="F3354" s="448"/>
      <c r="G3354" s="449"/>
      <c r="H3354" s="448"/>
      <c r="I3354" s="448"/>
      <c r="J3354" s="450"/>
    </row>
    <row r="3355" spans="2:10" x14ac:dyDescent="0.2">
      <c r="B3355" s="447"/>
      <c r="C3355" s="448"/>
      <c r="D3355" s="448" t="s">
        <v>759</v>
      </c>
      <c r="E3355" s="448"/>
      <c r="F3355" s="448"/>
      <c r="G3355" s="449"/>
      <c r="H3355" s="448"/>
      <c r="I3355" s="448"/>
      <c r="J3355" s="450"/>
    </row>
    <row r="3356" spans="2:10" x14ac:dyDescent="0.2">
      <c r="B3356" s="447"/>
      <c r="C3356" s="448"/>
      <c r="D3356" s="448" t="s">
        <v>633</v>
      </c>
      <c r="E3356" s="448"/>
      <c r="F3356" s="448"/>
      <c r="G3356" s="449"/>
      <c r="H3356" s="448"/>
      <c r="I3356" s="448"/>
      <c r="J3356" s="450"/>
    </row>
    <row r="3357" spans="2:10" x14ac:dyDescent="0.2">
      <c r="B3357" s="447"/>
      <c r="C3357" s="448"/>
      <c r="D3357" s="448" t="s">
        <v>470</v>
      </c>
      <c r="E3357" s="448"/>
      <c r="F3357" s="448"/>
      <c r="G3357" s="449"/>
      <c r="H3357" s="448"/>
      <c r="I3357" s="448"/>
      <c r="J3357" s="450"/>
    </row>
    <row r="3358" spans="2:10" x14ac:dyDescent="0.2">
      <c r="B3358" s="447"/>
      <c r="C3358" s="448"/>
      <c r="D3358" s="448"/>
      <c r="E3358" s="448"/>
      <c r="F3358" s="448"/>
      <c r="G3358" s="449"/>
      <c r="H3358" s="448"/>
      <c r="I3358" s="448"/>
      <c r="J3358" s="450"/>
    </row>
    <row r="3359" spans="2:10" x14ac:dyDescent="0.2">
      <c r="B3359" s="447"/>
      <c r="C3359" s="448"/>
      <c r="D3359" s="448"/>
      <c r="E3359" s="448"/>
      <c r="F3359" s="448"/>
      <c r="G3359" s="449"/>
      <c r="H3359" s="448"/>
      <c r="I3359" s="448"/>
      <c r="J3359" s="450"/>
    </row>
    <row r="3360" spans="2:10" x14ac:dyDescent="0.2">
      <c r="B3360" s="447"/>
      <c r="C3360" s="448"/>
      <c r="D3360" s="448"/>
      <c r="E3360" s="448"/>
      <c r="F3360" s="448"/>
      <c r="G3360" s="449"/>
      <c r="H3360" s="448"/>
      <c r="I3360" s="448"/>
      <c r="J3360" s="450"/>
    </row>
    <row r="3361" spans="2:10" x14ac:dyDescent="0.2">
      <c r="B3361" s="447"/>
      <c r="C3361" s="448"/>
      <c r="D3361" s="448"/>
      <c r="E3361" s="448"/>
      <c r="F3361" s="448"/>
      <c r="G3361" s="449"/>
      <c r="H3361" s="448"/>
      <c r="I3361" s="448"/>
      <c r="J3361" s="450"/>
    </row>
    <row r="3362" spans="2:10" x14ac:dyDescent="0.2">
      <c r="B3362" s="447"/>
      <c r="C3362" s="448"/>
      <c r="D3362" s="448"/>
      <c r="E3362" s="448"/>
      <c r="F3362" s="448"/>
      <c r="G3362" s="449"/>
      <c r="H3362" s="448"/>
      <c r="I3362" s="448"/>
      <c r="J3362" s="450"/>
    </row>
    <row r="3363" spans="2:10" x14ac:dyDescent="0.2">
      <c r="B3363" s="447"/>
      <c r="C3363" s="448"/>
      <c r="D3363" s="448"/>
      <c r="E3363" s="448"/>
      <c r="F3363" s="448"/>
      <c r="G3363" s="449"/>
      <c r="H3363" s="448"/>
      <c r="I3363" s="448"/>
      <c r="J3363" s="450"/>
    </row>
    <row r="3364" spans="2:10" x14ac:dyDescent="0.2">
      <c r="B3364" s="447"/>
      <c r="C3364" s="448"/>
      <c r="D3364" s="448"/>
      <c r="E3364" s="448"/>
      <c r="F3364" s="448"/>
      <c r="G3364" s="449"/>
      <c r="H3364" s="448"/>
      <c r="I3364" s="448"/>
      <c r="J3364" s="450"/>
    </row>
    <row r="3365" spans="2:10" x14ac:dyDescent="0.2">
      <c r="B3365" s="447"/>
      <c r="C3365" s="448"/>
      <c r="D3365" s="448"/>
      <c r="E3365" s="448"/>
      <c r="F3365" s="448"/>
      <c r="G3365" s="449"/>
      <c r="H3365" s="448"/>
      <c r="I3365" s="448"/>
      <c r="J3365" s="450"/>
    </row>
    <row r="3366" spans="2:10" x14ac:dyDescent="0.2">
      <c r="B3366" s="447"/>
      <c r="C3366" s="448"/>
      <c r="D3366" s="448"/>
      <c r="E3366" s="448"/>
      <c r="F3366" s="448"/>
      <c r="G3366" s="449"/>
      <c r="H3366" s="448"/>
      <c r="I3366" s="448"/>
      <c r="J3366" s="450"/>
    </row>
    <row r="3367" spans="2:10" x14ac:dyDescent="0.2">
      <c r="B3367" s="447"/>
      <c r="C3367" s="448"/>
      <c r="D3367" s="448"/>
      <c r="E3367" s="448"/>
      <c r="F3367" s="448"/>
      <c r="G3367" s="449"/>
      <c r="H3367" s="448"/>
      <c r="I3367" s="448"/>
      <c r="J3367" s="450"/>
    </row>
    <row r="3368" spans="2:10" x14ac:dyDescent="0.2">
      <c r="B3368" s="447"/>
      <c r="C3368" s="448"/>
      <c r="D3368" s="448"/>
      <c r="E3368" s="448"/>
      <c r="F3368" s="448"/>
      <c r="G3368" s="449"/>
      <c r="H3368" s="448"/>
      <c r="I3368" s="448"/>
      <c r="J3368" s="450"/>
    </row>
    <row r="3369" spans="2:10" x14ac:dyDescent="0.2">
      <c r="B3369" s="447"/>
      <c r="C3369" s="448"/>
      <c r="D3369" s="448"/>
      <c r="E3369" s="448"/>
      <c r="F3369" s="448"/>
      <c r="G3369" s="449"/>
      <c r="H3369" s="448"/>
      <c r="I3369" s="448"/>
      <c r="J3369" s="450"/>
    </row>
    <row r="3370" spans="2:10" x14ac:dyDescent="0.2">
      <c r="B3370" s="447"/>
      <c r="C3370" s="448"/>
      <c r="D3370" s="448"/>
      <c r="E3370" s="448"/>
      <c r="F3370" s="448"/>
      <c r="G3370" s="449"/>
      <c r="H3370" s="448"/>
      <c r="I3370" s="448"/>
      <c r="J3370" s="450"/>
    </row>
    <row r="3371" spans="2:10" x14ac:dyDescent="0.2">
      <c r="B3371" s="447"/>
      <c r="C3371" s="448"/>
      <c r="D3371" s="448"/>
      <c r="E3371" s="448"/>
      <c r="F3371" s="448"/>
      <c r="G3371" s="449"/>
      <c r="H3371" s="448"/>
      <c r="I3371" s="448"/>
      <c r="J3371" s="450"/>
    </row>
    <row r="3372" spans="2:10" x14ac:dyDescent="0.2">
      <c r="B3372" s="447"/>
      <c r="C3372" s="448"/>
      <c r="D3372" s="448"/>
      <c r="E3372" s="448"/>
      <c r="F3372" s="448"/>
      <c r="G3372" s="449"/>
      <c r="H3372" s="448"/>
      <c r="I3372" s="448"/>
      <c r="J3372" s="450"/>
    </row>
    <row r="3373" spans="2:10" x14ac:dyDescent="0.2">
      <c r="B3373" s="447"/>
      <c r="C3373" s="448"/>
      <c r="D3373" s="448"/>
      <c r="E3373" s="448"/>
      <c r="F3373" s="448"/>
      <c r="G3373" s="449"/>
      <c r="H3373" s="448"/>
      <c r="I3373" s="448"/>
      <c r="J3373" s="450"/>
    </row>
    <row r="3374" spans="2:10" x14ac:dyDescent="0.2">
      <c r="B3374" s="447"/>
      <c r="C3374" s="448"/>
      <c r="D3374" s="448"/>
      <c r="E3374" s="448"/>
      <c r="F3374" s="448"/>
      <c r="G3374" s="449"/>
      <c r="H3374" s="448"/>
      <c r="I3374" s="448"/>
      <c r="J3374" s="450"/>
    </row>
    <row r="3375" spans="2:10" x14ac:dyDescent="0.2">
      <c r="B3375" s="447"/>
      <c r="C3375" s="448"/>
      <c r="D3375" s="448"/>
      <c r="E3375" s="448"/>
      <c r="F3375" s="448"/>
      <c r="G3375" s="449"/>
      <c r="H3375" s="448"/>
      <c r="I3375" s="448"/>
      <c r="J3375" s="450"/>
    </row>
    <row r="3376" spans="2:10" x14ac:dyDescent="0.2">
      <c r="B3376" s="447"/>
      <c r="C3376" s="448"/>
      <c r="D3376" s="448"/>
      <c r="E3376" s="448"/>
      <c r="F3376" s="448"/>
      <c r="G3376" s="449"/>
      <c r="H3376" s="448"/>
      <c r="I3376" s="448"/>
      <c r="J3376" s="450"/>
    </row>
    <row r="3377" spans="2:10" x14ac:dyDescent="0.2">
      <c r="B3377" s="447"/>
      <c r="C3377" s="448" t="s">
        <v>339</v>
      </c>
      <c r="D3377" s="448"/>
      <c r="E3377" s="448"/>
      <c r="F3377" s="455" t="s">
        <v>340</v>
      </c>
      <c r="G3377" s="449"/>
      <c r="H3377" s="448"/>
      <c r="I3377" s="448"/>
      <c r="J3377" s="450"/>
    </row>
    <row r="3378" spans="2:10" x14ac:dyDescent="0.2">
      <c r="B3378" s="447"/>
      <c r="C3378" s="448"/>
      <c r="D3378" s="448" t="s">
        <v>341</v>
      </c>
      <c r="E3378" s="448"/>
      <c r="F3378" s="456">
        <v>1000000</v>
      </c>
      <c r="G3378" s="449"/>
      <c r="H3378" s="448"/>
      <c r="I3378" s="448"/>
      <c r="J3378" s="450"/>
    </row>
    <row r="3379" spans="2:10" x14ac:dyDescent="0.2">
      <c r="B3379" s="447"/>
      <c r="C3379" s="448"/>
      <c r="D3379" s="448" t="s">
        <v>342</v>
      </c>
      <c r="E3379" s="448"/>
      <c r="F3379" s="462">
        <v>17.510000000000002</v>
      </c>
      <c r="G3379" s="449"/>
      <c r="H3379" s="448"/>
      <c r="I3379" s="448"/>
      <c r="J3379" s="450"/>
    </row>
    <row r="3380" spans="2:10" x14ac:dyDescent="0.2">
      <c r="B3380" s="447"/>
      <c r="C3380" s="448"/>
      <c r="D3380" s="448" t="s">
        <v>343</v>
      </c>
      <c r="E3380" s="448"/>
      <c r="F3380" s="462">
        <v>19.670885550000278</v>
      </c>
      <c r="G3380" s="449"/>
      <c r="H3380" s="448"/>
      <c r="I3380" s="448"/>
      <c r="J3380" s="450"/>
    </row>
    <row r="3381" spans="2:10" x14ac:dyDescent="0.2">
      <c r="B3381" s="447"/>
      <c r="C3381" s="448"/>
      <c r="D3381" s="448" t="s">
        <v>344</v>
      </c>
      <c r="E3381" s="448"/>
      <c r="F3381" s="462">
        <v>19.48</v>
      </c>
      <c r="G3381" s="449"/>
      <c r="H3381" s="448"/>
      <c r="I3381" s="448"/>
      <c r="J3381" s="450"/>
    </row>
    <row r="3382" spans="2:10" x14ac:dyDescent="0.2">
      <c r="B3382" s="447"/>
      <c r="C3382" s="448"/>
      <c r="D3382" s="448" t="s">
        <v>345</v>
      </c>
      <c r="E3382" s="448"/>
      <c r="F3382" s="462">
        <v>19.579999999999998</v>
      </c>
      <c r="G3382" s="449"/>
      <c r="H3382" s="448"/>
      <c r="I3382" s="448"/>
      <c r="J3382" s="450"/>
    </row>
    <row r="3383" spans="2:10" x14ac:dyDescent="0.2">
      <c r="B3383" s="447"/>
      <c r="C3383" s="448"/>
      <c r="D3383" s="448" t="s">
        <v>346</v>
      </c>
      <c r="E3383" s="448"/>
      <c r="F3383" s="462">
        <v>3.3686228054086604</v>
      </c>
      <c r="G3383" s="449"/>
      <c r="H3383" s="448"/>
      <c r="I3383" s="448"/>
      <c r="J3383" s="450"/>
    </row>
    <row r="3384" spans="2:10" x14ac:dyDescent="0.2">
      <c r="B3384" s="447"/>
      <c r="C3384" s="448"/>
      <c r="D3384" s="448" t="s">
        <v>347</v>
      </c>
      <c r="E3384" s="448"/>
      <c r="F3384" s="462">
        <v>11.347619605119313</v>
      </c>
      <c r="G3384" s="449"/>
      <c r="H3384" s="448"/>
      <c r="I3384" s="448"/>
      <c r="J3384" s="450"/>
    </row>
    <row r="3385" spans="2:10" x14ac:dyDescent="0.2">
      <c r="B3385" s="447"/>
      <c r="C3385" s="448"/>
      <c r="D3385" s="448" t="s">
        <v>348</v>
      </c>
      <c r="E3385" s="448"/>
      <c r="F3385" s="459">
        <v>0.36864013573638921</v>
      </c>
      <c r="G3385" s="449"/>
      <c r="H3385" s="448"/>
      <c r="I3385" s="448"/>
      <c r="J3385" s="450"/>
    </row>
    <row r="3386" spans="2:10" x14ac:dyDescent="0.2">
      <c r="B3386" s="447"/>
      <c r="C3386" s="448"/>
      <c r="D3386" s="448" t="s">
        <v>349</v>
      </c>
      <c r="E3386" s="448"/>
      <c r="F3386" s="460">
        <v>2.7675770200303171</v>
      </c>
      <c r="G3386" s="449"/>
      <c r="H3386" s="448"/>
      <c r="I3386" s="448"/>
      <c r="J3386" s="450"/>
    </row>
    <row r="3387" spans="2:10" x14ac:dyDescent="0.2">
      <c r="B3387" s="447"/>
      <c r="C3387" s="448"/>
      <c r="D3387" s="448" t="s">
        <v>350</v>
      </c>
      <c r="E3387" s="448"/>
      <c r="F3387" s="459">
        <v>0.17124916907508583</v>
      </c>
      <c r="G3387" s="449"/>
      <c r="H3387" s="448"/>
      <c r="I3387" s="448"/>
      <c r="J3387" s="450"/>
    </row>
    <row r="3388" spans="2:10" x14ac:dyDescent="0.2">
      <c r="B3388" s="447"/>
      <c r="C3388" s="448"/>
      <c r="D3388" s="448" t="s">
        <v>351</v>
      </c>
      <c r="E3388" s="448"/>
      <c r="F3388" s="462">
        <v>9.24</v>
      </c>
      <c r="G3388" s="449"/>
      <c r="H3388" s="448"/>
      <c r="I3388" s="448"/>
      <c r="J3388" s="450"/>
    </row>
    <row r="3389" spans="2:10" x14ac:dyDescent="0.2">
      <c r="B3389" s="447"/>
      <c r="C3389" s="448"/>
      <c r="D3389" s="448" t="s">
        <v>352</v>
      </c>
      <c r="E3389" s="448"/>
      <c r="F3389" s="462">
        <v>38.729999999999997</v>
      </c>
      <c r="G3389" s="449"/>
      <c r="H3389" s="448"/>
      <c r="I3389" s="448"/>
      <c r="J3389" s="450"/>
    </row>
    <row r="3390" spans="2:10" x14ac:dyDescent="0.2">
      <c r="B3390" s="447"/>
      <c r="C3390" s="448"/>
      <c r="D3390" s="448" t="s">
        <v>353</v>
      </c>
      <c r="E3390" s="448"/>
      <c r="F3390" s="462">
        <v>29.489999999999995</v>
      </c>
      <c r="G3390" s="449"/>
      <c r="H3390" s="448"/>
      <c r="I3390" s="448"/>
      <c r="J3390" s="450"/>
    </row>
    <row r="3391" spans="2:10" x14ac:dyDescent="0.2">
      <c r="B3391" s="447"/>
      <c r="C3391" s="448"/>
      <c r="D3391" s="448" t="s">
        <v>354</v>
      </c>
      <c r="E3391" s="448"/>
      <c r="F3391" s="462">
        <v>3.3686228054086607E-3</v>
      </c>
      <c r="G3391" s="449"/>
      <c r="H3391" s="448"/>
      <c r="I3391" s="448"/>
      <c r="J3391" s="450"/>
    </row>
    <row r="3392" spans="2:10" x14ac:dyDescent="0.2">
      <c r="B3392" s="447"/>
      <c r="C3392" s="448"/>
      <c r="D3392" s="448"/>
      <c r="E3392" s="448"/>
      <c r="F3392" s="448"/>
      <c r="G3392" s="449"/>
      <c r="H3392" s="448"/>
      <c r="I3392" s="448"/>
      <c r="J3392" s="450"/>
    </row>
    <row r="3393" spans="2:10" x14ac:dyDescent="0.2">
      <c r="B3393" s="451" t="s">
        <v>639</v>
      </c>
      <c r="C3393" s="452"/>
      <c r="D3393" s="452"/>
      <c r="E3393" s="452"/>
      <c r="F3393" s="452"/>
      <c r="G3393" s="453"/>
      <c r="H3393" s="452"/>
      <c r="I3393" s="452"/>
      <c r="J3393" s="454"/>
    </row>
    <row r="3394" spans="2:10" x14ac:dyDescent="0.2">
      <c r="B3394" s="447"/>
      <c r="C3394" s="448"/>
      <c r="D3394" s="448"/>
      <c r="E3394" s="448"/>
      <c r="F3394" s="448"/>
      <c r="G3394" s="449"/>
      <c r="H3394" s="448"/>
      <c r="I3394" s="448"/>
      <c r="J3394" s="450"/>
    </row>
    <row r="3395" spans="2:10" x14ac:dyDescent="0.2">
      <c r="B3395" s="447"/>
      <c r="C3395" s="448" t="s">
        <v>356</v>
      </c>
      <c r="D3395" s="448"/>
      <c r="E3395" s="448"/>
      <c r="F3395" s="455" t="s">
        <v>340</v>
      </c>
      <c r="G3395" s="449"/>
      <c r="H3395" s="448"/>
      <c r="I3395" s="448"/>
      <c r="J3395" s="450"/>
    </row>
    <row r="3396" spans="2:10" x14ac:dyDescent="0.2">
      <c r="B3396" s="447"/>
      <c r="C3396" s="448"/>
      <c r="D3396" s="448" t="s">
        <v>357</v>
      </c>
      <c r="E3396" s="448"/>
      <c r="F3396" s="462">
        <v>9.24</v>
      </c>
      <c r="G3396" s="449"/>
      <c r="H3396" s="448"/>
      <c r="I3396" s="448"/>
      <c r="J3396" s="450"/>
    </row>
    <row r="3397" spans="2:10" x14ac:dyDescent="0.2">
      <c r="B3397" s="447"/>
      <c r="C3397" s="448"/>
      <c r="D3397" s="448" t="s">
        <v>358</v>
      </c>
      <c r="E3397" s="448"/>
      <c r="F3397" s="462">
        <v>15.44</v>
      </c>
      <c r="G3397" s="449"/>
      <c r="H3397" s="448"/>
      <c r="I3397" s="448"/>
      <c r="J3397" s="450"/>
    </row>
    <row r="3398" spans="2:10" x14ac:dyDescent="0.2">
      <c r="B3398" s="447"/>
      <c r="C3398" s="448"/>
      <c r="D3398" s="448" t="s">
        <v>359</v>
      </c>
      <c r="E3398" s="448"/>
      <c r="F3398" s="462">
        <v>16.54</v>
      </c>
      <c r="G3398" s="449"/>
      <c r="H3398" s="448"/>
      <c r="I3398" s="448"/>
      <c r="J3398" s="450"/>
    </row>
    <row r="3399" spans="2:10" x14ac:dyDescent="0.2">
      <c r="B3399" s="447"/>
      <c r="C3399" s="448"/>
      <c r="D3399" s="448" t="s">
        <v>360</v>
      </c>
      <c r="E3399" s="448"/>
      <c r="F3399" s="462">
        <v>17.559999999999999</v>
      </c>
      <c r="G3399" s="449"/>
      <c r="H3399" s="448"/>
      <c r="I3399" s="448"/>
      <c r="J3399" s="450"/>
    </row>
    <row r="3400" spans="2:10" x14ac:dyDescent="0.2">
      <c r="B3400" s="447"/>
      <c r="C3400" s="448"/>
      <c r="D3400" s="448" t="s">
        <v>361</v>
      </c>
      <c r="E3400" s="448"/>
      <c r="F3400" s="462">
        <v>18.54</v>
      </c>
      <c r="G3400" s="449"/>
      <c r="H3400" s="448"/>
      <c r="I3400" s="448"/>
      <c r="J3400" s="450"/>
    </row>
    <row r="3401" spans="2:10" x14ac:dyDescent="0.2">
      <c r="B3401" s="447"/>
      <c r="C3401" s="448"/>
      <c r="D3401" s="448" t="s">
        <v>362</v>
      </c>
      <c r="E3401" s="448"/>
      <c r="F3401" s="462">
        <v>19.48</v>
      </c>
      <c r="G3401" s="449"/>
      <c r="H3401" s="448"/>
      <c r="I3401" s="448"/>
      <c r="J3401" s="450"/>
    </row>
    <row r="3402" spans="2:10" x14ac:dyDescent="0.2">
      <c r="B3402" s="447"/>
      <c r="C3402" s="448"/>
      <c r="D3402" s="448" t="s">
        <v>363</v>
      </c>
      <c r="E3402" s="448"/>
      <c r="F3402" s="462">
        <v>20.41</v>
      </c>
      <c r="G3402" s="449"/>
      <c r="H3402" s="448"/>
      <c r="I3402" s="448"/>
      <c r="J3402" s="450"/>
    </row>
    <row r="3403" spans="2:10" x14ac:dyDescent="0.2">
      <c r="B3403" s="447"/>
      <c r="C3403" s="448"/>
      <c r="D3403" s="448" t="s">
        <v>364</v>
      </c>
      <c r="E3403" s="448"/>
      <c r="F3403" s="462">
        <v>21.41</v>
      </c>
      <c r="G3403" s="449"/>
      <c r="H3403" s="448"/>
      <c r="I3403" s="448"/>
      <c r="J3403" s="450"/>
    </row>
    <row r="3404" spans="2:10" x14ac:dyDescent="0.2">
      <c r="B3404" s="447"/>
      <c r="C3404" s="448"/>
      <c r="D3404" s="448" t="s">
        <v>365</v>
      </c>
      <c r="E3404" s="448"/>
      <c r="F3404" s="462">
        <v>22.57</v>
      </c>
      <c r="G3404" s="449"/>
      <c r="H3404" s="448"/>
      <c r="I3404" s="448"/>
      <c r="J3404" s="450"/>
    </row>
    <row r="3405" spans="2:10" x14ac:dyDescent="0.2">
      <c r="B3405" s="447"/>
      <c r="C3405" s="448"/>
      <c r="D3405" s="448" t="s">
        <v>366</v>
      </c>
      <c r="E3405" s="448"/>
      <c r="F3405" s="462">
        <v>24.2</v>
      </c>
      <c r="G3405" s="449"/>
      <c r="H3405" s="448"/>
      <c r="I3405" s="448"/>
      <c r="J3405" s="450"/>
    </row>
    <row r="3406" spans="2:10" x14ac:dyDescent="0.2">
      <c r="B3406" s="447"/>
      <c r="C3406" s="448"/>
      <c r="D3406" s="448" t="s">
        <v>367</v>
      </c>
      <c r="E3406" s="448"/>
      <c r="F3406" s="462">
        <v>38.729999999999997</v>
      </c>
      <c r="G3406" s="449"/>
      <c r="H3406" s="448"/>
      <c r="I3406" s="448"/>
      <c r="J3406" s="450"/>
    </row>
    <row r="3407" spans="2:10" x14ac:dyDescent="0.2">
      <c r="B3407" s="447"/>
      <c r="C3407" s="448"/>
      <c r="D3407" s="448"/>
      <c r="E3407" s="448"/>
      <c r="F3407" s="448"/>
      <c r="G3407" s="449"/>
      <c r="H3407" s="448"/>
      <c r="I3407" s="448"/>
      <c r="J3407" s="450"/>
    </row>
    <row r="3408" spans="2:10" x14ac:dyDescent="0.2">
      <c r="B3408" s="451" t="s">
        <v>640</v>
      </c>
      <c r="C3408" s="452"/>
      <c r="D3408" s="452"/>
      <c r="E3408" s="452"/>
      <c r="F3408" s="452"/>
      <c r="G3408" s="453"/>
      <c r="H3408" s="452"/>
      <c r="I3408" s="452"/>
      <c r="J3408" s="454"/>
    </row>
    <row r="3409" spans="2:10" x14ac:dyDescent="0.2">
      <c r="B3409" s="447"/>
      <c r="C3409" s="448"/>
      <c r="D3409" s="448"/>
      <c r="E3409" s="448"/>
      <c r="F3409" s="448"/>
      <c r="G3409" s="449"/>
      <c r="H3409" s="448"/>
      <c r="I3409" s="448"/>
      <c r="J3409" s="450"/>
    </row>
    <row r="3410" spans="2:10" x14ac:dyDescent="0.2">
      <c r="B3410" s="447"/>
      <c r="C3410" s="448" t="s">
        <v>335</v>
      </c>
      <c r="D3410" s="448"/>
      <c r="E3410" s="448"/>
      <c r="F3410" s="448"/>
      <c r="G3410" s="449"/>
      <c r="H3410" s="448"/>
      <c r="I3410" s="448"/>
      <c r="J3410" s="450"/>
    </row>
    <row r="3411" spans="2:10" x14ac:dyDescent="0.2">
      <c r="B3411" s="447"/>
      <c r="C3411" s="448"/>
      <c r="D3411" s="448" t="s">
        <v>758</v>
      </c>
      <c r="E3411" s="448"/>
      <c r="F3411" s="448"/>
      <c r="G3411" s="449"/>
      <c r="H3411" s="448"/>
      <c r="I3411" s="448"/>
      <c r="J3411" s="450"/>
    </row>
    <row r="3412" spans="2:10" x14ac:dyDescent="0.2">
      <c r="B3412" s="447"/>
      <c r="C3412" s="448"/>
      <c r="D3412" s="448" t="s">
        <v>638</v>
      </c>
      <c r="E3412" s="448"/>
      <c r="F3412" s="448"/>
      <c r="G3412" s="449"/>
      <c r="H3412" s="448"/>
      <c r="I3412" s="448"/>
      <c r="J3412" s="450"/>
    </row>
    <row r="3413" spans="2:10" x14ac:dyDescent="0.2">
      <c r="B3413" s="447"/>
      <c r="C3413" s="448"/>
      <c r="D3413" s="448" t="s">
        <v>470</v>
      </c>
      <c r="E3413" s="448"/>
      <c r="F3413" s="448"/>
      <c r="G3413" s="449"/>
      <c r="H3413" s="448"/>
      <c r="I3413" s="448"/>
      <c r="J3413" s="450"/>
    </row>
    <row r="3414" spans="2:10" x14ac:dyDescent="0.2">
      <c r="B3414" s="447"/>
      <c r="C3414" s="448"/>
      <c r="D3414" s="448"/>
      <c r="E3414" s="448"/>
      <c r="F3414" s="448"/>
      <c r="G3414" s="449"/>
      <c r="H3414" s="448"/>
      <c r="I3414" s="448"/>
      <c r="J3414" s="450"/>
    </row>
    <row r="3415" spans="2:10" x14ac:dyDescent="0.2">
      <c r="B3415" s="447"/>
      <c r="C3415" s="448"/>
      <c r="D3415" s="448"/>
      <c r="E3415" s="448"/>
      <c r="F3415" s="448"/>
      <c r="G3415" s="449"/>
      <c r="H3415" s="448"/>
      <c r="I3415" s="448"/>
      <c r="J3415" s="450"/>
    </row>
    <row r="3416" spans="2:10" x14ac:dyDescent="0.2">
      <c r="B3416" s="447"/>
      <c r="C3416" s="448"/>
      <c r="D3416" s="448"/>
      <c r="E3416" s="448"/>
      <c r="F3416" s="448"/>
      <c r="G3416" s="449"/>
      <c r="H3416" s="448"/>
      <c r="I3416" s="448"/>
      <c r="J3416" s="450"/>
    </row>
    <row r="3417" spans="2:10" x14ac:dyDescent="0.2">
      <c r="B3417" s="447"/>
      <c r="C3417" s="448"/>
      <c r="D3417" s="448"/>
      <c r="E3417" s="448"/>
      <c r="F3417" s="448"/>
      <c r="G3417" s="449"/>
      <c r="H3417" s="448"/>
      <c r="I3417" s="448"/>
      <c r="J3417" s="450"/>
    </row>
    <row r="3418" spans="2:10" x14ac:dyDescent="0.2">
      <c r="B3418" s="447"/>
      <c r="C3418" s="448"/>
      <c r="D3418" s="448"/>
      <c r="E3418" s="448"/>
      <c r="F3418" s="448"/>
      <c r="G3418" s="449"/>
      <c r="H3418" s="448"/>
      <c r="I3418" s="448"/>
      <c r="J3418" s="450"/>
    </row>
    <row r="3419" spans="2:10" x14ac:dyDescent="0.2">
      <c r="B3419" s="447"/>
      <c r="C3419" s="448"/>
      <c r="D3419" s="448"/>
      <c r="E3419" s="448"/>
      <c r="F3419" s="448"/>
      <c r="G3419" s="449"/>
      <c r="H3419" s="448"/>
      <c r="I3419" s="448"/>
      <c r="J3419" s="450"/>
    </row>
    <row r="3420" spans="2:10" x14ac:dyDescent="0.2">
      <c r="B3420" s="447"/>
      <c r="C3420" s="448"/>
      <c r="D3420" s="448"/>
      <c r="E3420" s="448"/>
      <c r="F3420" s="448"/>
      <c r="G3420" s="449"/>
      <c r="H3420" s="448"/>
      <c r="I3420" s="448"/>
      <c r="J3420" s="450"/>
    </row>
    <row r="3421" spans="2:10" x14ac:dyDescent="0.2">
      <c r="B3421" s="447"/>
      <c r="C3421" s="448"/>
      <c r="D3421" s="448"/>
      <c r="E3421" s="448"/>
      <c r="F3421" s="448"/>
      <c r="G3421" s="449"/>
      <c r="H3421" s="448"/>
      <c r="I3421" s="448"/>
      <c r="J3421" s="450"/>
    </row>
    <row r="3422" spans="2:10" x14ac:dyDescent="0.2">
      <c r="B3422" s="447"/>
      <c r="C3422" s="448"/>
      <c r="D3422" s="448"/>
      <c r="E3422" s="448"/>
      <c r="F3422" s="448"/>
      <c r="G3422" s="449"/>
      <c r="H3422" s="448"/>
      <c r="I3422" s="448"/>
      <c r="J3422" s="450"/>
    </row>
    <row r="3423" spans="2:10" x14ac:dyDescent="0.2">
      <c r="B3423" s="447"/>
      <c r="C3423" s="448"/>
      <c r="D3423" s="448"/>
      <c r="E3423" s="448"/>
      <c r="F3423" s="448"/>
      <c r="G3423" s="449"/>
      <c r="H3423" s="448"/>
      <c r="I3423" s="448"/>
      <c r="J3423" s="450"/>
    </row>
    <row r="3424" spans="2:10" x14ac:dyDescent="0.2">
      <c r="B3424" s="447"/>
      <c r="C3424" s="448"/>
      <c r="D3424" s="448"/>
      <c r="E3424" s="448"/>
      <c r="F3424" s="448"/>
      <c r="G3424" s="449"/>
      <c r="H3424" s="448"/>
      <c r="I3424" s="448"/>
      <c r="J3424" s="450"/>
    </row>
    <row r="3425" spans="2:10" x14ac:dyDescent="0.2">
      <c r="B3425" s="447"/>
      <c r="C3425" s="448"/>
      <c r="D3425" s="448"/>
      <c r="E3425" s="448"/>
      <c r="F3425" s="448"/>
      <c r="G3425" s="449"/>
      <c r="H3425" s="448"/>
      <c r="I3425" s="448"/>
      <c r="J3425" s="450"/>
    </row>
    <row r="3426" spans="2:10" x14ac:dyDescent="0.2">
      <c r="B3426" s="447"/>
      <c r="C3426" s="448"/>
      <c r="D3426" s="448"/>
      <c r="E3426" s="448"/>
      <c r="F3426" s="448"/>
      <c r="G3426" s="449"/>
      <c r="H3426" s="448"/>
      <c r="I3426" s="448"/>
      <c r="J3426" s="450"/>
    </row>
    <row r="3427" spans="2:10" x14ac:dyDescent="0.2">
      <c r="B3427" s="447"/>
      <c r="C3427" s="448"/>
      <c r="D3427" s="448"/>
      <c r="E3427" s="448"/>
      <c r="F3427" s="448"/>
      <c r="G3427" s="449"/>
      <c r="H3427" s="448"/>
      <c r="I3427" s="448"/>
      <c r="J3427" s="450"/>
    </row>
    <row r="3428" spans="2:10" x14ac:dyDescent="0.2">
      <c r="B3428" s="447"/>
      <c r="C3428" s="448"/>
      <c r="D3428" s="448"/>
      <c r="E3428" s="448"/>
      <c r="F3428" s="448"/>
      <c r="G3428" s="449"/>
      <c r="H3428" s="448"/>
      <c r="I3428" s="448"/>
      <c r="J3428" s="450"/>
    </row>
    <row r="3429" spans="2:10" x14ac:dyDescent="0.2">
      <c r="B3429" s="447"/>
      <c r="C3429" s="448"/>
      <c r="D3429" s="448"/>
      <c r="E3429" s="448"/>
      <c r="F3429" s="448"/>
      <c r="G3429" s="449"/>
      <c r="H3429" s="448"/>
      <c r="I3429" s="448"/>
      <c r="J3429" s="450"/>
    </row>
    <row r="3430" spans="2:10" x14ac:dyDescent="0.2">
      <c r="B3430" s="447"/>
      <c r="C3430" s="448"/>
      <c r="D3430" s="448"/>
      <c r="E3430" s="448"/>
      <c r="F3430" s="448"/>
      <c r="G3430" s="449"/>
      <c r="H3430" s="448"/>
      <c r="I3430" s="448"/>
      <c r="J3430" s="450"/>
    </row>
    <row r="3431" spans="2:10" x14ac:dyDescent="0.2">
      <c r="B3431" s="447"/>
      <c r="C3431" s="448"/>
      <c r="D3431" s="448"/>
      <c r="E3431" s="448"/>
      <c r="F3431" s="448"/>
      <c r="G3431" s="449"/>
      <c r="H3431" s="448"/>
      <c r="I3431" s="448"/>
      <c r="J3431" s="450"/>
    </row>
    <row r="3432" spans="2:10" x14ac:dyDescent="0.2">
      <c r="B3432" s="447"/>
      <c r="C3432" s="448"/>
      <c r="D3432" s="448"/>
      <c r="E3432" s="448"/>
      <c r="F3432" s="448"/>
      <c r="G3432" s="449"/>
      <c r="H3432" s="448"/>
      <c r="I3432" s="448"/>
      <c r="J3432" s="450"/>
    </row>
    <row r="3433" spans="2:10" x14ac:dyDescent="0.2">
      <c r="B3433" s="447"/>
      <c r="C3433" s="448" t="s">
        <v>339</v>
      </c>
      <c r="D3433" s="448"/>
      <c r="E3433" s="448"/>
      <c r="F3433" s="455" t="s">
        <v>340</v>
      </c>
      <c r="G3433" s="449"/>
      <c r="H3433" s="448"/>
      <c r="I3433" s="448"/>
      <c r="J3433" s="450"/>
    </row>
    <row r="3434" spans="2:10" x14ac:dyDescent="0.2">
      <c r="B3434" s="447"/>
      <c r="C3434" s="448"/>
      <c r="D3434" s="448" t="s">
        <v>341</v>
      </c>
      <c r="E3434" s="448"/>
      <c r="F3434" s="456">
        <v>1000000</v>
      </c>
      <c r="G3434" s="449"/>
      <c r="H3434" s="448"/>
      <c r="I3434" s="448"/>
      <c r="J3434" s="450"/>
    </row>
    <row r="3435" spans="2:10" x14ac:dyDescent="0.2">
      <c r="B3435" s="447"/>
      <c r="C3435" s="448"/>
      <c r="D3435" s="448" t="s">
        <v>342</v>
      </c>
      <c r="E3435" s="448"/>
      <c r="F3435" s="462">
        <v>17.649999999999999</v>
      </c>
      <c r="G3435" s="449"/>
      <c r="H3435" s="448"/>
      <c r="I3435" s="448"/>
      <c r="J3435" s="450"/>
    </row>
    <row r="3436" spans="2:10" x14ac:dyDescent="0.2">
      <c r="B3436" s="447"/>
      <c r="C3436" s="448"/>
      <c r="D3436" s="448" t="s">
        <v>343</v>
      </c>
      <c r="E3436" s="448"/>
      <c r="F3436" s="462">
        <v>19.815232640000701</v>
      </c>
      <c r="G3436" s="449"/>
      <c r="H3436" s="448"/>
      <c r="I3436" s="448"/>
      <c r="J3436" s="450"/>
    </row>
    <row r="3437" spans="2:10" x14ac:dyDescent="0.2">
      <c r="B3437" s="447"/>
      <c r="C3437" s="448"/>
      <c r="D3437" s="448" t="s">
        <v>344</v>
      </c>
      <c r="E3437" s="448"/>
      <c r="F3437" s="462">
        <v>19.62</v>
      </c>
      <c r="G3437" s="449"/>
      <c r="H3437" s="448"/>
      <c r="I3437" s="448"/>
      <c r="J3437" s="450"/>
    </row>
    <row r="3438" spans="2:10" x14ac:dyDescent="0.2">
      <c r="B3438" s="447"/>
      <c r="C3438" s="448"/>
      <c r="D3438" s="448" t="s">
        <v>345</v>
      </c>
      <c r="E3438" s="448"/>
      <c r="F3438" s="462">
        <v>19.21</v>
      </c>
      <c r="G3438" s="449"/>
      <c r="H3438" s="448"/>
      <c r="I3438" s="448"/>
      <c r="J3438" s="450"/>
    </row>
    <row r="3439" spans="2:10" x14ac:dyDescent="0.2">
      <c r="B3439" s="447"/>
      <c r="C3439" s="448"/>
      <c r="D3439" s="448" t="s">
        <v>346</v>
      </c>
      <c r="E3439" s="448"/>
      <c r="F3439" s="462">
        <v>3.3706102695057991</v>
      </c>
      <c r="G3439" s="449"/>
      <c r="H3439" s="448"/>
      <c r="I3439" s="448"/>
      <c r="J3439" s="450"/>
    </row>
    <row r="3440" spans="2:10" x14ac:dyDescent="0.2">
      <c r="B3440" s="447"/>
      <c r="C3440" s="448"/>
      <c r="D3440" s="448" t="s">
        <v>347</v>
      </c>
      <c r="E3440" s="448"/>
      <c r="F3440" s="462">
        <v>11.361013588897956</v>
      </c>
      <c r="G3440" s="449"/>
      <c r="H3440" s="448"/>
      <c r="I3440" s="448"/>
      <c r="J3440" s="450"/>
    </row>
    <row r="3441" spans="2:10" x14ac:dyDescent="0.2">
      <c r="B3441" s="447"/>
      <c r="C3441" s="448"/>
      <c r="D3441" s="448" t="s">
        <v>348</v>
      </c>
      <c r="E3441" s="448"/>
      <c r="F3441" s="459">
        <v>0.37114331163860609</v>
      </c>
      <c r="G3441" s="449"/>
      <c r="H3441" s="448"/>
      <c r="I3441" s="448"/>
      <c r="J3441" s="450"/>
    </row>
    <row r="3442" spans="2:10" x14ac:dyDescent="0.2">
      <c r="B3442" s="447"/>
      <c r="C3442" s="448"/>
      <c r="D3442" s="448" t="s">
        <v>349</v>
      </c>
      <c r="E3442" s="448"/>
      <c r="F3442" s="460">
        <v>2.7638708846426643</v>
      </c>
      <c r="G3442" s="449"/>
      <c r="H3442" s="448"/>
      <c r="I3442" s="448"/>
      <c r="J3442" s="450"/>
    </row>
    <row r="3443" spans="2:10" x14ac:dyDescent="0.2">
      <c r="B3443" s="447"/>
      <c r="C3443" s="448"/>
      <c r="D3443" s="448" t="s">
        <v>350</v>
      </c>
      <c r="E3443" s="448"/>
      <c r="F3443" s="459">
        <v>0.17010197814693331</v>
      </c>
      <c r="G3443" s="449"/>
      <c r="H3443" s="448"/>
      <c r="I3443" s="448"/>
      <c r="J3443" s="450"/>
    </row>
    <row r="3444" spans="2:10" x14ac:dyDescent="0.2">
      <c r="B3444" s="447"/>
      <c r="C3444" s="448"/>
      <c r="D3444" s="448" t="s">
        <v>351</v>
      </c>
      <c r="E3444" s="448"/>
      <c r="F3444" s="462">
        <v>9.06</v>
      </c>
      <c r="G3444" s="449"/>
      <c r="H3444" s="448"/>
      <c r="I3444" s="448"/>
      <c r="J3444" s="450"/>
    </row>
    <row r="3445" spans="2:10" x14ac:dyDescent="0.2">
      <c r="B3445" s="447"/>
      <c r="C3445" s="448"/>
      <c r="D3445" s="448" t="s">
        <v>352</v>
      </c>
      <c r="E3445" s="448"/>
      <c r="F3445" s="462">
        <v>37.96</v>
      </c>
      <c r="G3445" s="449"/>
      <c r="H3445" s="448"/>
      <c r="I3445" s="448"/>
      <c r="J3445" s="450"/>
    </row>
    <row r="3446" spans="2:10" x14ac:dyDescent="0.2">
      <c r="B3446" s="447"/>
      <c r="C3446" s="448"/>
      <c r="D3446" s="448" t="s">
        <v>353</v>
      </c>
      <c r="E3446" s="448"/>
      <c r="F3446" s="462">
        <v>28.9</v>
      </c>
      <c r="G3446" s="449"/>
      <c r="H3446" s="448"/>
      <c r="I3446" s="448"/>
      <c r="J3446" s="450"/>
    </row>
    <row r="3447" spans="2:10" x14ac:dyDescent="0.2">
      <c r="B3447" s="447"/>
      <c r="C3447" s="448"/>
      <c r="D3447" s="448" t="s">
        <v>354</v>
      </c>
      <c r="E3447" s="448"/>
      <c r="F3447" s="462">
        <v>3.3706102695057992E-3</v>
      </c>
      <c r="G3447" s="449"/>
      <c r="H3447" s="448"/>
      <c r="I3447" s="448"/>
      <c r="J3447" s="450"/>
    </row>
    <row r="3448" spans="2:10" x14ac:dyDescent="0.2">
      <c r="B3448" s="447"/>
      <c r="C3448" s="448"/>
      <c r="D3448" s="448"/>
      <c r="E3448" s="448"/>
      <c r="F3448" s="448"/>
      <c r="G3448" s="449"/>
      <c r="H3448" s="448"/>
      <c r="I3448" s="448"/>
      <c r="J3448" s="450"/>
    </row>
    <row r="3449" spans="2:10" x14ac:dyDescent="0.2">
      <c r="B3449" s="451" t="s">
        <v>644</v>
      </c>
      <c r="C3449" s="452"/>
      <c r="D3449" s="452"/>
      <c r="E3449" s="452"/>
      <c r="F3449" s="452"/>
      <c r="G3449" s="453"/>
      <c r="H3449" s="452"/>
      <c r="I3449" s="452"/>
      <c r="J3449" s="454"/>
    </row>
    <row r="3450" spans="2:10" x14ac:dyDescent="0.2">
      <c r="B3450" s="447"/>
      <c r="C3450" s="448"/>
      <c r="D3450" s="448"/>
      <c r="E3450" s="448"/>
      <c r="F3450" s="448"/>
      <c r="G3450" s="449"/>
      <c r="H3450" s="448"/>
      <c r="I3450" s="448"/>
      <c r="J3450" s="450"/>
    </row>
    <row r="3451" spans="2:10" x14ac:dyDescent="0.2">
      <c r="B3451" s="447"/>
      <c r="C3451" s="448" t="s">
        <v>356</v>
      </c>
      <c r="D3451" s="448"/>
      <c r="E3451" s="448"/>
      <c r="F3451" s="455" t="s">
        <v>340</v>
      </c>
      <c r="G3451" s="449"/>
      <c r="H3451" s="448"/>
      <c r="I3451" s="448"/>
      <c r="J3451" s="450"/>
    </row>
    <row r="3452" spans="2:10" x14ac:dyDescent="0.2">
      <c r="B3452" s="447"/>
      <c r="C3452" s="448"/>
      <c r="D3452" s="448" t="s">
        <v>357</v>
      </c>
      <c r="E3452" s="448"/>
      <c r="F3452" s="462">
        <v>9.06</v>
      </c>
      <c r="G3452" s="449"/>
      <c r="H3452" s="448"/>
      <c r="I3452" s="448"/>
      <c r="J3452" s="450"/>
    </row>
    <row r="3453" spans="2:10" x14ac:dyDescent="0.2">
      <c r="B3453" s="447"/>
      <c r="C3453" s="448"/>
      <c r="D3453" s="448" t="s">
        <v>358</v>
      </c>
      <c r="E3453" s="448"/>
      <c r="F3453" s="462">
        <v>15.58</v>
      </c>
      <c r="G3453" s="449"/>
      <c r="H3453" s="448"/>
      <c r="I3453" s="448"/>
      <c r="J3453" s="450"/>
    </row>
    <row r="3454" spans="2:10" x14ac:dyDescent="0.2">
      <c r="B3454" s="447"/>
      <c r="C3454" s="448"/>
      <c r="D3454" s="448" t="s">
        <v>359</v>
      </c>
      <c r="E3454" s="448"/>
      <c r="F3454" s="462">
        <v>16.68</v>
      </c>
      <c r="G3454" s="449"/>
      <c r="H3454" s="448"/>
      <c r="I3454" s="448"/>
      <c r="J3454" s="450"/>
    </row>
    <row r="3455" spans="2:10" x14ac:dyDescent="0.2">
      <c r="B3455" s="447"/>
      <c r="C3455" s="448"/>
      <c r="D3455" s="448" t="s">
        <v>360</v>
      </c>
      <c r="E3455" s="448"/>
      <c r="F3455" s="462">
        <v>17.7</v>
      </c>
      <c r="G3455" s="449"/>
      <c r="H3455" s="448"/>
      <c r="I3455" s="448"/>
      <c r="J3455" s="450"/>
    </row>
    <row r="3456" spans="2:10" x14ac:dyDescent="0.2">
      <c r="B3456" s="447"/>
      <c r="C3456" s="448"/>
      <c r="D3456" s="448" t="s">
        <v>361</v>
      </c>
      <c r="E3456" s="448"/>
      <c r="F3456" s="462">
        <v>18.68</v>
      </c>
      <c r="G3456" s="449"/>
      <c r="H3456" s="448"/>
      <c r="I3456" s="448"/>
      <c r="J3456" s="450"/>
    </row>
    <row r="3457" spans="2:10" x14ac:dyDescent="0.2">
      <c r="B3457" s="447"/>
      <c r="C3457" s="448"/>
      <c r="D3457" s="448" t="s">
        <v>362</v>
      </c>
      <c r="E3457" s="448"/>
      <c r="F3457" s="462">
        <v>19.62</v>
      </c>
      <c r="G3457" s="449"/>
      <c r="H3457" s="448"/>
      <c r="I3457" s="448"/>
      <c r="J3457" s="450"/>
    </row>
    <row r="3458" spans="2:10" x14ac:dyDescent="0.2">
      <c r="B3458" s="447"/>
      <c r="C3458" s="448"/>
      <c r="D3458" s="448" t="s">
        <v>363</v>
      </c>
      <c r="E3458" s="448"/>
      <c r="F3458" s="462">
        <v>20.55</v>
      </c>
      <c r="G3458" s="449"/>
      <c r="H3458" s="448"/>
      <c r="I3458" s="448"/>
      <c r="J3458" s="450"/>
    </row>
    <row r="3459" spans="2:10" x14ac:dyDescent="0.2">
      <c r="B3459" s="447"/>
      <c r="C3459" s="448"/>
      <c r="D3459" s="448" t="s">
        <v>364</v>
      </c>
      <c r="E3459" s="448"/>
      <c r="F3459" s="462">
        <v>21.55</v>
      </c>
      <c r="G3459" s="449"/>
      <c r="H3459" s="448"/>
      <c r="I3459" s="448"/>
      <c r="J3459" s="450"/>
    </row>
    <row r="3460" spans="2:10" x14ac:dyDescent="0.2">
      <c r="B3460" s="447"/>
      <c r="C3460" s="448"/>
      <c r="D3460" s="448" t="s">
        <v>365</v>
      </c>
      <c r="E3460" s="448"/>
      <c r="F3460" s="462">
        <v>22.72</v>
      </c>
      <c r="G3460" s="449"/>
      <c r="H3460" s="448"/>
      <c r="I3460" s="448"/>
      <c r="J3460" s="450"/>
    </row>
    <row r="3461" spans="2:10" x14ac:dyDescent="0.2">
      <c r="B3461" s="447"/>
      <c r="C3461" s="448"/>
      <c r="D3461" s="448" t="s">
        <v>366</v>
      </c>
      <c r="E3461" s="448"/>
      <c r="F3461" s="462">
        <v>24.36</v>
      </c>
      <c r="G3461" s="449"/>
      <c r="H3461" s="448"/>
      <c r="I3461" s="448"/>
      <c r="J3461" s="450"/>
    </row>
    <row r="3462" spans="2:10" x14ac:dyDescent="0.2">
      <c r="B3462" s="447"/>
      <c r="C3462" s="448"/>
      <c r="D3462" s="448" t="s">
        <v>367</v>
      </c>
      <c r="E3462" s="448"/>
      <c r="F3462" s="462">
        <v>37.96</v>
      </c>
      <c r="G3462" s="449"/>
      <c r="H3462" s="448"/>
      <c r="I3462" s="448"/>
      <c r="J3462" s="450"/>
    </row>
    <row r="3463" spans="2:10" x14ac:dyDescent="0.2">
      <c r="B3463" s="447"/>
      <c r="C3463" s="448"/>
      <c r="D3463" s="448"/>
      <c r="E3463" s="448"/>
      <c r="F3463" s="448"/>
      <c r="G3463" s="449"/>
      <c r="H3463" s="448"/>
      <c r="I3463" s="448"/>
      <c r="J3463" s="450"/>
    </row>
    <row r="3464" spans="2:10" x14ac:dyDescent="0.2">
      <c r="B3464" s="451" t="s">
        <v>645</v>
      </c>
      <c r="C3464" s="452"/>
      <c r="D3464" s="452"/>
      <c r="E3464" s="452"/>
      <c r="F3464" s="452"/>
      <c r="G3464" s="453"/>
      <c r="H3464" s="452"/>
      <c r="I3464" s="452"/>
      <c r="J3464" s="454"/>
    </row>
    <row r="3465" spans="2:10" x14ac:dyDescent="0.2">
      <c r="B3465" s="447"/>
      <c r="C3465" s="448"/>
      <c r="D3465" s="448"/>
      <c r="E3465" s="448"/>
      <c r="F3465" s="448"/>
      <c r="G3465" s="449"/>
      <c r="H3465" s="448"/>
      <c r="I3465" s="448"/>
      <c r="J3465" s="450"/>
    </row>
    <row r="3466" spans="2:10" x14ac:dyDescent="0.2">
      <c r="B3466" s="447"/>
      <c r="C3466" s="448" t="s">
        <v>335</v>
      </c>
      <c r="D3466" s="448"/>
      <c r="E3466" s="448"/>
      <c r="F3466" s="448"/>
      <c r="G3466" s="449"/>
      <c r="H3466" s="448"/>
      <c r="I3466" s="448"/>
      <c r="J3466" s="450"/>
    </row>
    <row r="3467" spans="2:10" x14ac:dyDescent="0.2">
      <c r="B3467" s="447"/>
      <c r="C3467" s="448"/>
      <c r="D3467" s="448" t="s">
        <v>757</v>
      </c>
      <c r="E3467" s="448"/>
      <c r="F3467" s="448"/>
      <c r="G3467" s="449"/>
      <c r="H3467" s="448"/>
      <c r="I3467" s="448"/>
      <c r="J3467" s="450"/>
    </row>
    <row r="3468" spans="2:10" x14ac:dyDescent="0.2">
      <c r="B3468" s="447"/>
      <c r="C3468" s="448"/>
      <c r="D3468" s="448" t="s">
        <v>618</v>
      </c>
      <c r="E3468" s="448"/>
      <c r="F3468" s="448"/>
      <c r="G3468" s="449"/>
      <c r="H3468" s="448"/>
      <c r="I3468" s="448"/>
      <c r="J3468" s="450"/>
    </row>
    <row r="3469" spans="2:10" x14ac:dyDescent="0.2">
      <c r="B3469" s="447"/>
      <c r="C3469" s="448"/>
      <c r="D3469" s="448" t="s">
        <v>470</v>
      </c>
      <c r="E3469" s="448"/>
      <c r="F3469" s="448"/>
      <c r="G3469" s="449"/>
      <c r="H3469" s="448"/>
      <c r="I3469" s="448"/>
      <c r="J3469" s="450"/>
    </row>
    <row r="3470" spans="2:10" x14ac:dyDescent="0.2">
      <c r="B3470" s="447"/>
      <c r="C3470" s="448"/>
      <c r="D3470" s="448"/>
      <c r="E3470" s="448"/>
      <c r="F3470" s="448"/>
      <c r="G3470" s="449"/>
      <c r="H3470" s="448"/>
      <c r="I3470" s="448"/>
      <c r="J3470" s="450"/>
    </row>
    <row r="3471" spans="2:10" x14ac:dyDescent="0.2">
      <c r="B3471" s="447"/>
      <c r="C3471" s="448"/>
      <c r="D3471" s="448"/>
      <c r="E3471" s="448"/>
      <c r="F3471" s="448"/>
      <c r="G3471" s="449"/>
      <c r="H3471" s="448"/>
      <c r="I3471" s="448"/>
      <c r="J3471" s="450"/>
    </row>
    <row r="3472" spans="2:10" x14ac:dyDescent="0.2">
      <c r="B3472" s="447"/>
      <c r="C3472" s="448"/>
      <c r="D3472" s="448"/>
      <c r="E3472" s="448"/>
      <c r="F3472" s="448"/>
      <c r="G3472" s="449"/>
      <c r="H3472" s="448"/>
      <c r="I3472" s="448"/>
      <c r="J3472" s="450"/>
    </row>
    <row r="3473" spans="2:10" x14ac:dyDescent="0.2">
      <c r="B3473" s="447"/>
      <c r="C3473" s="448"/>
      <c r="D3473" s="448"/>
      <c r="E3473" s="448"/>
      <c r="F3473" s="448"/>
      <c r="G3473" s="449"/>
      <c r="H3473" s="448"/>
      <c r="I3473" s="448"/>
      <c r="J3473" s="450"/>
    </row>
    <row r="3474" spans="2:10" x14ac:dyDescent="0.2">
      <c r="B3474" s="447"/>
      <c r="C3474" s="448"/>
      <c r="D3474" s="448"/>
      <c r="E3474" s="448"/>
      <c r="F3474" s="448"/>
      <c r="G3474" s="449"/>
      <c r="H3474" s="448"/>
      <c r="I3474" s="448"/>
      <c r="J3474" s="450"/>
    </row>
    <row r="3475" spans="2:10" x14ac:dyDescent="0.2">
      <c r="B3475" s="447"/>
      <c r="C3475" s="448"/>
      <c r="D3475" s="448"/>
      <c r="E3475" s="448"/>
      <c r="F3475" s="448"/>
      <c r="G3475" s="449"/>
      <c r="H3475" s="448"/>
      <c r="I3475" s="448"/>
      <c r="J3475" s="450"/>
    </row>
    <row r="3476" spans="2:10" x14ac:dyDescent="0.2">
      <c r="B3476" s="447"/>
      <c r="C3476" s="448"/>
      <c r="D3476" s="448"/>
      <c r="E3476" s="448"/>
      <c r="F3476" s="448"/>
      <c r="G3476" s="449"/>
      <c r="H3476" s="448"/>
      <c r="I3476" s="448"/>
      <c r="J3476" s="450"/>
    </row>
    <row r="3477" spans="2:10" x14ac:dyDescent="0.2">
      <c r="B3477" s="447"/>
      <c r="C3477" s="448"/>
      <c r="D3477" s="448"/>
      <c r="E3477" s="448"/>
      <c r="F3477" s="448"/>
      <c r="G3477" s="449"/>
      <c r="H3477" s="448"/>
      <c r="I3477" s="448"/>
      <c r="J3477" s="450"/>
    </row>
    <row r="3478" spans="2:10" x14ac:dyDescent="0.2">
      <c r="B3478" s="447"/>
      <c r="C3478" s="448"/>
      <c r="D3478" s="448"/>
      <c r="E3478" s="448"/>
      <c r="F3478" s="448"/>
      <c r="G3478" s="449"/>
      <c r="H3478" s="448"/>
      <c r="I3478" s="448"/>
      <c r="J3478" s="450"/>
    </row>
    <row r="3479" spans="2:10" x14ac:dyDescent="0.2">
      <c r="B3479" s="447"/>
      <c r="C3479" s="448"/>
      <c r="D3479" s="448"/>
      <c r="E3479" s="448"/>
      <c r="F3479" s="448"/>
      <c r="G3479" s="449"/>
      <c r="H3479" s="448"/>
      <c r="I3479" s="448"/>
      <c r="J3479" s="450"/>
    </row>
    <row r="3480" spans="2:10" x14ac:dyDescent="0.2">
      <c r="B3480" s="447"/>
      <c r="C3480" s="448"/>
      <c r="D3480" s="448"/>
      <c r="E3480" s="448"/>
      <c r="F3480" s="448"/>
      <c r="G3480" s="449"/>
      <c r="H3480" s="448"/>
      <c r="I3480" s="448"/>
      <c r="J3480" s="450"/>
    </row>
    <row r="3481" spans="2:10" x14ac:dyDescent="0.2">
      <c r="B3481" s="447"/>
      <c r="C3481" s="448"/>
      <c r="D3481" s="448"/>
      <c r="E3481" s="448"/>
      <c r="F3481" s="448"/>
      <c r="G3481" s="449"/>
      <c r="H3481" s="448"/>
      <c r="I3481" s="448"/>
      <c r="J3481" s="450"/>
    </row>
    <row r="3482" spans="2:10" x14ac:dyDescent="0.2">
      <c r="B3482" s="447"/>
      <c r="C3482" s="448"/>
      <c r="D3482" s="448"/>
      <c r="E3482" s="448"/>
      <c r="F3482" s="448"/>
      <c r="G3482" s="449"/>
      <c r="H3482" s="448"/>
      <c r="I3482" s="448"/>
      <c r="J3482" s="450"/>
    </row>
    <row r="3483" spans="2:10" x14ac:dyDescent="0.2">
      <c r="B3483" s="447"/>
      <c r="C3483" s="448"/>
      <c r="D3483" s="448"/>
      <c r="E3483" s="448"/>
      <c r="F3483" s="448"/>
      <c r="G3483" s="449"/>
      <c r="H3483" s="448"/>
      <c r="I3483" s="448"/>
      <c r="J3483" s="450"/>
    </row>
    <row r="3484" spans="2:10" x14ac:dyDescent="0.2">
      <c r="B3484" s="447"/>
      <c r="C3484" s="448"/>
      <c r="D3484" s="448"/>
      <c r="E3484" s="448"/>
      <c r="F3484" s="448"/>
      <c r="G3484" s="449"/>
      <c r="H3484" s="448"/>
      <c r="I3484" s="448"/>
      <c r="J3484" s="450"/>
    </row>
    <row r="3485" spans="2:10" x14ac:dyDescent="0.2">
      <c r="B3485" s="447"/>
      <c r="C3485" s="448"/>
      <c r="D3485" s="448"/>
      <c r="E3485" s="448"/>
      <c r="F3485" s="448"/>
      <c r="G3485" s="449"/>
      <c r="H3485" s="448"/>
      <c r="I3485" s="448"/>
      <c r="J3485" s="450"/>
    </row>
    <row r="3486" spans="2:10" x14ac:dyDescent="0.2">
      <c r="B3486" s="447"/>
      <c r="C3486" s="448"/>
      <c r="D3486" s="448"/>
      <c r="E3486" s="448"/>
      <c r="F3486" s="448"/>
      <c r="G3486" s="449"/>
      <c r="H3486" s="448"/>
      <c r="I3486" s="448"/>
      <c r="J3486" s="450"/>
    </row>
    <row r="3487" spans="2:10" x14ac:dyDescent="0.2">
      <c r="B3487" s="447"/>
      <c r="C3487" s="448"/>
      <c r="D3487" s="448"/>
      <c r="E3487" s="448"/>
      <c r="F3487" s="448"/>
      <c r="G3487" s="449"/>
      <c r="H3487" s="448"/>
      <c r="I3487" s="448"/>
      <c r="J3487" s="450"/>
    </row>
    <row r="3488" spans="2:10" x14ac:dyDescent="0.2">
      <c r="B3488" s="447"/>
      <c r="C3488" s="448"/>
      <c r="D3488" s="448"/>
      <c r="E3488" s="448"/>
      <c r="F3488" s="448"/>
      <c r="G3488" s="449"/>
      <c r="H3488" s="448"/>
      <c r="I3488" s="448"/>
      <c r="J3488" s="450"/>
    </row>
    <row r="3489" spans="2:10" x14ac:dyDescent="0.2">
      <c r="B3489" s="447"/>
      <c r="C3489" s="448" t="s">
        <v>339</v>
      </c>
      <c r="D3489" s="448"/>
      <c r="E3489" s="448"/>
      <c r="F3489" s="455" t="s">
        <v>340</v>
      </c>
      <c r="G3489" s="449"/>
      <c r="H3489" s="448"/>
      <c r="I3489" s="448"/>
      <c r="J3489" s="450"/>
    </row>
    <row r="3490" spans="2:10" x14ac:dyDescent="0.2">
      <c r="B3490" s="447"/>
      <c r="C3490" s="448"/>
      <c r="D3490" s="448" t="s">
        <v>341</v>
      </c>
      <c r="E3490" s="448"/>
      <c r="F3490" s="456">
        <v>1000000</v>
      </c>
      <c r="G3490" s="449"/>
      <c r="H3490" s="448"/>
      <c r="I3490" s="448"/>
      <c r="J3490" s="450"/>
    </row>
    <row r="3491" spans="2:10" x14ac:dyDescent="0.2">
      <c r="B3491" s="447"/>
      <c r="C3491" s="448"/>
      <c r="D3491" s="448" t="s">
        <v>342</v>
      </c>
      <c r="E3491" s="448"/>
      <c r="F3491" s="462">
        <v>51.85</v>
      </c>
      <c r="G3491" s="449"/>
      <c r="H3491" s="448"/>
      <c r="I3491" s="448"/>
      <c r="J3491" s="450"/>
    </row>
    <row r="3492" spans="2:10" x14ac:dyDescent="0.2">
      <c r="B3492" s="447"/>
      <c r="C3492" s="448"/>
      <c r="D3492" s="448" t="s">
        <v>343</v>
      </c>
      <c r="E3492" s="448"/>
      <c r="F3492" s="462">
        <v>53.672787779999091</v>
      </c>
      <c r="G3492" s="449"/>
      <c r="H3492" s="448"/>
      <c r="I3492" s="448"/>
      <c r="J3492" s="450"/>
    </row>
    <row r="3493" spans="2:10" x14ac:dyDescent="0.2">
      <c r="B3493" s="447"/>
      <c r="C3493" s="448"/>
      <c r="D3493" s="448" t="s">
        <v>344</v>
      </c>
      <c r="E3493" s="448"/>
      <c r="F3493" s="462">
        <v>53.47</v>
      </c>
      <c r="G3493" s="449"/>
      <c r="H3493" s="448"/>
      <c r="I3493" s="448"/>
      <c r="J3493" s="450"/>
    </row>
    <row r="3494" spans="2:10" x14ac:dyDescent="0.2">
      <c r="B3494" s="447"/>
      <c r="C3494" s="448"/>
      <c r="D3494" s="448" t="s">
        <v>345</v>
      </c>
      <c r="E3494" s="448"/>
      <c r="F3494" s="462">
        <v>52.53</v>
      </c>
      <c r="G3494" s="449"/>
      <c r="H3494" s="448"/>
      <c r="I3494" s="448"/>
      <c r="J3494" s="450"/>
    </row>
    <row r="3495" spans="2:10" x14ac:dyDescent="0.2">
      <c r="B3495" s="447"/>
      <c r="C3495" s="448"/>
      <c r="D3495" s="448" t="s">
        <v>346</v>
      </c>
      <c r="E3495" s="448"/>
      <c r="F3495" s="462">
        <v>3.6989738987862664</v>
      </c>
      <c r="G3495" s="449"/>
      <c r="H3495" s="448"/>
      <c r="I3495" s="448"/>
      <c r="J3495" s="450"/>
    </row>
    <row r="3496" spans="2:10" x14ac:dyDescent="0.2">
      <c r="B3496" s="447"/>
      <c r="C3496" s="448"/>
      <c r="D3496" s="448" t="s">
        <v>347</v>
      </c>
      <c r="E3496" s="448"/>
      <c r="F3496" s="462">
        <v>13.682407903902071</v>
      </c>
      <c r="G3496" s="449"/>
      <c r="H3496" s="448"/>
      <c r="I3496" s="448"/>
      <c r="J3496" s="450"/>
    </row>
    <row r="3497" spans="2:10" x14ac:dyDescent="0.2">
      <c r="B3497" s="447"/>
      <c r="C3497" s="448"/>
      <c r="D3497" s="448" t="s">
        <v>348</v>
      </c>
      <c r="E3497" s="448"/>
      <c r="F3497" s="459">
        <v>0.28595157589664233</v>
      </c>
      <c r="G3497" s="449"/>
      <c r="H3497" s="448"/>
      <c r="I3497" s="448"/>
      <c r="J3497" s="450"/>
    </row>
    <row r="3498" spans="2:10" x14ac:dyDescent="0.2">
      <c r="B3498" s="447"/>
      <c r="C3498" s="448"/>
      <c r="D3498" s="448" t="s">
        <v>349</v>
      </c>
      <c r="E3498" s="448"/>
      <c r="F3498" s="460">
        <v>2.8180159304428058</v>
      </c>
      <c r="G3498" s="449"/>
      <c r="H3498" s="448"/>
      <c r="I3498" s="448"/>
      <c r="J3498" s="450"/>
    </row>
    <row r="3499" spans="2:10" x14ac:dyDescent="0.2">
      <c r="B3499" s="447"/>
      <c r="C3499" s="448"/>
      <c r="D3499" s="448" t="s">
        <v>350</v>
      </c>
      <c r="E3499" s="448"/>
      <c r="F3499" s="459">
        <v>6.8917118930883467E-2</v>
      </c>
      <c r="G3499" s="449"/>
      <c r="H3499" s="448"/>
      <c r="I3499" s="448"/>
      <c r="J3499" s="450"/>
    </row>
    <row r="3500" spans="2:10" x14ac:dyDescent="0.2">
      <c r="B3500" s="447"/>
      <c r="C3500" s="448"/>
      <c r="D3500" s="448" t="s">
        <v>351</v>
      </c>
      <c r="E3500" s="448"/>
      <c r="F3500" s="462">
        <v>41.29</v>
      </c>
      <c r="G3500" s="449"/>
      <c r="H3500" s="448"/>
      <c r="I3500" s="448"/>
      <c r="J3500" s="450"/>
    </row>
    <row r="3501" spans="2:10" x14ac:dyDescent="0.2">
      <c r="B3501" s="447"/>
      <c r="C3501" s="448"/>
      <c r="D3501" s="448" t="s">
        <v>352</v>
      </c>
      <c r="E3501" s="448"/>
      <c r="F3501" s="462">
        <v>74.010000000000005</v>
      </c>
      <c r="G3501" s="449"/>
      <c r="H3501" s="448"/>
      <c r="I3501" s="448"/>
      <c r="J3501" s="450"/>
    </row>
    <row r="3502" spans="2:10" x14ac:dyDescent="0.2">
      <c r="B3502" s="447"/>
      <c r="C3502" s="448"/>
      <c r="D3502" s="448" t="s">
        <v>353</v>
      </c>
      <c r="E3502" s="448"/>
      <c r="F3502" s="462">
        <v>32.720000000000006</v>
      </c>
      <c r="G3502" s="449"/>
      <c r="H3502" s="448"/>
      <c r="I3502" s="448"/>
      <c r="J3502" s="450"/>
    </row>
    <row r="3503" spans="2:10" x14ac:dyDescent="0.2">
      <c r="B3503" s="447"/>
      <c r="C3503" s="448"/>
      <c r="D3503" s="448" t="s">
        <v>354</v>
      </c>
      <c r="E3503" s="448"/>
      <c r="F3503" s="462">
        <v>3.6989738987862663E-3</v>
      </c>
      <c r="G3503" s="449"/>
      <c r="H3503" s="448"/>
      <c r="I3503" s="448"/>
      <c r="J3503" s="450"/>
    </row>
    <row r="3504" spans="2:10" x14ac:dyDescent="0.2">
      <c r="B3504" s="447"/>
      <c r="C3504" s="448"/>
      <c r="D3504" s="448"/>
      <c r="E3504" s="448"/>
      <c r="F3504" s="448"/>
      <c r="G3504" s="449"/>
      <c r="H3504" s="448"/>
      <c r="I3504" s="448"/>
      <c r="J3504" s="450"/>
    </row>
    <row r="3505" spans="2:10" x14ac:dyDescent="0.2">
      <c r="B3505" s="451" t="s">
        <v>647</v>
      </c>
      <c r="C3505" s="452"/>
      <c r="D3505" s="452"/>
      <c r="E3505" s="452"/>
      <c r="F3505" s="452"/>
      <c r="G3505" s="453"/>
      <c r="H3505" s="452"/>
      <c r="I3505" s="452"/>
      <c r="J3505" s="454"/>
    </row>
    <row r="3506" spans="2:10" x14ac:dyDescent="0.2">
      <c r="B3506" s="447"/>
      <c r="C3506" s="448"/>
      <c r="D3506" s="448"/>
      <c r="E3506" s="448"/>
      <c r="F3506" s="448"/>
      <c r="G3506" s="449"/>
      <c r="H3506" s="448"/>
      <c r="I3506" s="448"/>
      <c r="J3506" s="450"/>
    </row>
    <row r="3507" spans="2:10" x14ac:dyDescent="0.2">
      <c r="B3507" s="447"/>
      <c r="C3507" s="448" t="s">
        <v>356</v>
      </c>
      <c r="D3507" s="448"/>
      <c r="E3507" s="448"/>
      <c r="F3507" s="455" t="s">
        <v>340</v>
      </c>
      <c r="G3507" s="449"/>
      <c r="H3507" s="448"/>
      <c r="I3507" s="448"/>
      <c r="J3507" s="450"/>
    </row>
    <row r="3508" spans="2:10" x14ac:dyDescent="0.2">
      <c r="B3508" s="447"/>
      <c r="C3508" s="448"/>
      <c r="D3508" s="448" t="s">
        <v>357</v>
      </c>
      <c r="E3508" s="448"/>
      <c r="F3508" s="462">
        <v>41.29</v>
      </c>
      <c r="G3508" s="449"/>
      <c r="H3508" s="448"/>
      <c r="I3508" s="448"/>
      <c r="J3508" s="450"/>
    </row>
    <row r="3509" spans="2:10" x14ac:dyDescent="0.2">
      <c r="B3509" s="447"/>
      <c r="C3509" s="448"/>
      <c r="D3509" s="448" t="s">
        <v>358</v>
      </c>
      <c r="E3509" s="448"/>
      <c r="F3509" s="462">
        <v>49.01</v>
      </c>
      <c r="G3509" s="449"/>
      <c r="H3509" s="448"/>
      <c r="I3509" s="448"/>
      <c r="J3509" s="450"/>
    </row>
    <row r="3510" spans="2:10" x14ac:dyDescent="0.2">
      <c r="B3510" s="447"/>
      <c r="C3510" s="448"/>
      <c r="D3510" s="448" t="s">
        <v>359</v>
      </c>
      <c r="E3510" s="448"/>
      <c r="F3510" s="462">
        <v>50.39</v>
      </c>
      <c r="G3510" s="449"/>
      <c r="H3510" s="448"/>
      <c r="I3510" s="448"/>
      <c r="J3510" s="450"/>
    </row>
    <row r="3511" spans="2:10" x14ac:dyDescent="0.2">
      <c r="B3511" s="447"/>
      <c r="C3511" s="448"/>
      <c r="D3511" s="448" t="s">
        <v>360</v>
      </c>
      <c r="E3511" s="448"/>
      <c r="F3511" s="462">
        <v>51.49</v>
      </c>
      <c r="G3511" s="449"/>
      <c r="H3511" s="448"/>
      <c r="I3511" s="448"/>
      <c r="J3511" s="450"/>
    </row>
    <row r="3512" spans="2:10" x14ac:dyDescent="0.2">
      <c r="B3512" s="447"/>
      <c r="C3512" s="448"/>
      <c r="D3512" s="448" t="s">
        <v>361</v>
      </c>
      <c r="E3512" s="448"/>
      <c r="F3512" s="462">
        <v>52.49</v>
      </c>
      <c r="G3512" s="449"/>
      <c r="H3512" s="448"/>
      <c r="I3512" s="448"/>
      <c r="J3512" s="450"/>
    </row>
    <row r="3513" spans="2:10" x14ac:dyDescent="0.2">
      <c r="B3513" s="447"/>
      <c r="C3513" s="448"/>
      <c r="D3513" s="448" t="s">
        <v>362</v>
      </c>
      <c r="E3513" s="448"/>
      <c r="F3513" s="462">
        <v>53.47</v>
      </c>
      <c r="G3513" s="449"/>
      <c r="H3513" s="448"/>
      <c r="I3513" s="448"/>
      <c r="J3513" s="450"/>
    </row>
    <row r="3514" spans="2:10" x14ac:dyDescent="0.2">
      <c r="B3514" s="447"/>
      <c r="C3514" s="448"/>
      <c r="D3514" s="448" t="s">
        <v>363</v>
      </c>
      <c r="E3514" s="448"/>
      <c r="F3514" s="462">
        <v>54.48</v>
      </c>
      <c r="G3514" s="449"/>
      <c r="H3514" s="448"/>
      <c r="I3514" s="448"/>
      <c r="J3514" s="450"/>
    </row>
    <row r="3515" spans="2:10" x14ac:dyDescent="0.2">
      <c r="B3515" s="447"/>
      <c r="C3515" s="448"/>
      <c r="D3515" s="448" t="s">
        <v>364</v>
      </c>
      <c r="E3515" s="448"/>
      <c r="F3515" s="462">
        <v>55.57</v>
      </c>
      <c r="G3515" s="449"/>
      <c r="H3515" s="448"/>
      <c r="I3515" s="448"/>
      <c r="J3515" s="450"/>
    </row>
    <row r="3516" spans="2:10" x14ac:dyDescent="0.2">
      <c r="B3516" s="447"/>
      <c r="C3516" s="448"/>
      <c r="D3516" s="448" t="s">
        <v>365</v>
      </c>
      <c r="E3516" s="448"/>
      <c r="F3516" s="462">
        <v>56.84</v>
      </c>
      <c r="G3516" s="449"/>
      <c r="H3516" s="448"/>
      <c r="I3516" s="448"/>
      <c r="J3516" s="450"/>
    </row>
    <row r="3517" spans="2:10" x14ac:dyDescent="0.2">
      <c r="B3517" s="447"/>
      <c r="C3517" s="448"/>
      <c r="D3517" s="448" t="s">
        <v>366</v>
      </c>
      <c r="E3517" s="448"/>
      <c r="F3517" s="462">
        <v>58.61</v>
      </c>
      <c r="G3517" s="449"/>
      <c r="H3517" s="448"/>
      <c r="I3517" s="448"/>
      <c r="J3517" s="450"/>
    </row>
    <row r="3518" spans="2:10" x14ac:dyDescent="0.2">
      <c r="B3518" s="447"/>
      <c r="C3518" s="448"/>
      <c r="D3518" s="448" t="s">
        <v>367</v>
      </c>
      <c r="E3518" s="448"/>
      <c r="F3518" s="462">
        <v>74.010000000000005</v>
      </c>
      <c r="G3518" s="449"/>
      <c r="H3518" s="448"/>
      <c r="I3518" s="448"/>
      <c r="J3518" s="450"/>
    </row>
    <row r="3519" spans="2:10" x14ac:dyDescent="0.2">
      <c r="B3519" s="447"/>
      <c r="C3519" s="448"/>
      <c r="D3519" s="448"/>
      <c r="E3519" s="448"/>
      <c r="F3519" s="448"/>
      <c r="G3519" s="449"/>
      <c r="H3519" s="448"/>
      <c r="I3519" s="448"/>
      <c r="J3519" s="450"/>
    </row>
    <row r="3520" spans="2:10" x14ac:dyDescent="0.2">
      <c r="B3520" s="451" t="s">
        <v>648</v>
      </c>
      <c r="C3520" s="452"/>
      <c r="D3520" s="452"/>
      <c r="E3520" s="452"/>
      <c r="F3520" s="452"/>
      <c r="G3520" s="453"/>
      <c r="H3520" s="452"/>
      <c r="I3520" s="452"/>
      <c r="J3520" s="454"/>
    </row>
    <row r="3521" spans="2:10" x14ac:dyDescent="0.2">
      <c r="B3521" s="447"/>
      <c r="C3521" s="448"/>
      <c r="D3521" s="448"/>
      <c r="E3521" s="448"/>
      <c r="F3521" s="448"/>
      <c r="G3521" s="449"/>
      <c r="H3521" s="448"/>
      <c r="I3521" s="448"/>
      <c r="J3521" s="450"/>
    </row>
    <row r="3522" spans="2:10" x14ac:dyDescent="0.2">
      <c r="B3522" s="447"/>
      <c r="C3522" s="448" t="s">
        <v>335</v>
      </c>
      <c r="D3522" s="448"/>
      <c r="E3522" s="448"/>
      <c r="F3522" s="448"/>
      <c r="G3522" s="449"/>
      <c r="H3522" s="448"/>
      <c r="I3522" s="448"/>
      <c r="J3522" s="450"/>
    </row>
    <row r="3523" spans="2:10" x14ac:dyDescent="0.2">
      <c r="B3523" s="447"/>
      <c r="C3523" s="448"/>
      <c r="D3523" s="448" t="s">
        <v>756</v>
      </c>
      <c r="E3523" s="448"/>
      <c r="F3523" s="448"/>
      <c r="G3523" s="449"/>
      <c r="H3523" s="448"/>
      <c r="I3523" s="448"/>
      <c r="J3523" s="450"/>
    </row>
    <row r="3524" spans="2:10" x14ac:dyDescent="0.2">
      <c r="B3524" s="447"/>
      <c r="C3524" s="448"/>
      <c r="D3524" s="448" t="s">
        <v>651</v>
      </c>
      <c r="E3524" s="448"/>
      <c r="F3524" s="448"/>
      <c r="G3524" s="449"/>
      <c r="H3524" s="448"/>
      <c r="I3524" s="448"/>
      <c r="J3524" s="450"/>
    </row>
    <row r="3525" spans="2:10" x14ac:dyDescent="0.2">
      <c r="B3525" s="447"/>
      <c r="C3525" s="448"/>
      <c r="D3525" s="448" t="s">
        <v>470</v>
      </c>
      <c r="E3525" s="448"/>
      <c r="F3525" s="448"/>
      <c r="G3525" s="449"/>
      <c r="H3525" s="448"/>
      <c r="I3525" s="448"/>
      <c r="J3525" s="450"/>
    </row>
    <row r="3526" spans="2:10" x14ac:dyDescent="0.2">
      <c r="B3526" s="447"/>
      <c r="C3526" s="448"/>
      <c r="D3526" s="448"/>
      <c r="E3526" s="448"/>
      <c r="F3526" s="448"/>
      <c r="G3526" s="449"/>
      <c r="H3526" s="448"/>
      <c r="I3526" s="448"/>
      <c r="J3526" s="450"/>
    </row>
    <row r="3527" spans="2:10" x14ac:dyDescent="0.2">
      <c r="B3527" s="447"/>
      <c r="C3527" s="448"/>
      <c r="D3527" s="448"/>
      <c r="E3527" s="448"/>
      <c r="F3527" s="448"/>
      <c r="G3527" s="449"/>
      <c r="H3527" s="448"/>
      <c r="I3527" s="448"/>
      <c r="J3527" s="450"/>
    </row>
    <row r="3528" spans="2:10" x14ac:dyDescent="0.2">
      <c r="B3528" s="447"/>
      <c r="C3528" s="448"/>
      <c r="D3528" s="448"/>
      <c r="E3528" s="448"/>
      <c r="F3528" s="448"/>
      <c r="G3528" s="449"/>
      <c r="H3528" s="448"/>
      <c r="I3528" s="448"/>
      <c r="J3528" s="450"/>
    </row>
    <row r="3529" spans="2:10" x14ac:dyDescent="0.2">
      <c r="B3529" s="447"/>
      <c r="C3529" s="448"/>
      <c r="D3529" s="448"/>
      <c r="E3529" s="448"/>
      <c r="F3529" s="448"/>
      <c r="G3529" s="449"/>
      <c r="H3529" s="448"/>
      <c r="I3529" s="448"/>
      <c r="J3529" s="450"/>
    </row>
    <row r="3530" spans="2:10" x14ac:dyDescent="0.2">
      <c r="B3530" s="447"/>
      <c r="C3530" s="448"/>
      <c r="D3530" s="448"/>
      <c r="E3530" s="448"/>
      <c r="F3530" s="448"/>
      <c r="G3530" s="449"/>
      <c r="H3530" s="448"/>
      <c r="I3530" s="448"/>
      <c r="J3530" s="450"/>
    </row>
    <row r="3531" spans="2:10" x14ac:dyDescent="0.2">
      <c r="B3531" s="447"/>
      <c r="C3531" s="448"/>
      <c r="D3531" s="448"/>
      <c r="E3531" s="448"/>
      <c r="F3531" s="448"/>
      <c r="G3531" s="449"/>
      <c r="H3531" s="448"/>
      <c r="I3531" s="448"/>
      <c r="J3531" s="450"/>
    </row>
    <row r="3532" spans="2:10" x14ac:dyDescent="0.2">
      <c r="B3532" s="447"/>
      <c r="C3532" s="448"/>
      <c r="D3532" s="448"/>
      <c r="E3532" s="448"/>
      <c r="F3532" s="448"/>
      <c r="G3532" s="449"/>
      <c r="H3532" s="448"/>
      <c r="I3532" s="448"/>
      <c r="J3532" s="450"/>
    </row>
    <row r="3533" spans="2:10" x14ac:dyDescent="0.2">
      <c r="B3533" s="447"/>
      <c r="C3533" s="448"/>
      <c r="D3533" s="448"/>
      <c r="E3533" s="448"/>
      <c r="F3533" s="448"/>
      <c r="G3533" s="449"/>
      <c r="H3533" s="448"/>
      <c r="I3533" s="448"/>
      <c r="J3533" s="450"/>
    </row>
    <row r="3534" spans="2:10" x14ac:dyDescent="0.2">
      <c r="B3534" s="447"/>
      <c r="C3534" s="448"/>
      <c r="D3534" s="448"/>
      <c r="E3534" s="448"/>
      <c r="F3534" s="448"/>
      <c r="G3534" s="449"/>
      <c r="H3534" s="448"/>
      <c r="I3534" s="448"/>
      <c r="J3534" s="450"/>
    </row>
    <row r="3535" spans="2:10" x14ac:dyDescent="0.2">
      <c r="B3535" s="447"/>
      <c r="C3535" s="448"/>
      <c r="D3535" s="448"/>
      <c r="E3535" s="448"/>
      <c r="F3535" s="448"/>
      <c r="G3535" s="449"/>
      <c r="H3535" s="448"/>
      <c r="I3535" s="448"/>
      <c r="J3535" s="450"/>
    </row>
    <row r="3536" spans="2:10" x14ac:dyDescent="0.2">
      <c r="B3536" s="447"/>
      <c r="C3536" s="448"/>
      <c r="D3536" s="448"/>
      <c r="E3536" s="448"/>
      <c r="F3536" s="448"/>
      <c r="G3536" s="449"/>
      <c r="H3536" s="448"/>
      <c r="I3536" s="448"/>
      <c r="J3536" s="450"/>
    </row>
    <row r="3537" spans="2:10" x14ac:dyDescent="0.2">
      <c r="B3537" s="447"/>
      <c r="C3537" s="448"/>
      <c r="D3537" s="448"/>
      <c r="E3537" s="448"/>
      <c r="F3537" s="448"/>
      <c r="G3537" s="449"/>
      <c r="H3537" s="448"/>
      <c r="I3537" s="448"/>
      <c r="J3537" s="450"/>
    </row>
    <row r="3538" spans="2:10" x14ac:dyDescent="0.2">
      <c r="B3538" s="447"/>
      <c r="C3538" s="448"/>
      <c r="D3538" s="448"/>
      <c r="E3538" s="448"/>
      <c r="F3538" s="448"/>
      <c r="G3538" s="449"/>
      <c r="H3538" s="448"/>
      <c r="I3538" s="448"/>
      <c r="J3538" s="450"/>
    </row>
    <row r="3539" spans="2:10" x14ac:dyDescent="0.2">
      <c r="B3539" s="447"/>
      <c r="C3539" s="448"/>
      <c r="D3539" s="448"/>
      <c r="E3539" s="448"/>
      <c r="F3539" s="448"/>
      <c r="G3539" s="449"/>
      <c r="H3539" s="448"/>
      <c r="I3539" s="448"/>
      <c r="J3539" s="450"/>
    </row>
    <row r="3540" spans="2:10" x14ac:dyDescent="0.2">
      <c r="B3540" s="447"/>
      <c r="C3540" s="448"/>
      <c r="D3540" s="448"/>
      <c r="E3540" s="448"/>
      <c r="F3540" s="448"/>
      <c r="G3540" s="449"/>
      <c r="H3540" s="448"/>
      <c r="I3540" s="448"/>
      <c r="J3540" s="450"/>
    </row>
    <row r="3541" spans="2:10" x14ac:dyDescent="0.2">
      <c r="B3541" s="447"/>
      <c r="C3541" s="448"/>
      <c r="D3541" s="448"/>
      <c r="E3541" s="448"/>
      <c r="F3541" s="448"/>
      <c r="G3541" s="449"/>
      <c r="H3541" s="448"/>
      <c r="I3541" s="448"/>
      <c r="J3541" s="450"/>
    </row>
    <row r="3542" spans="2:10" x14ac:dyDescent="0.2">
      <c r="B3542" s="447"/>
      <c r="C3542" s="448"/>
      <c r="D3542" s="448"/>
      <c r="E3542" s="448"/>
      <c r="F3542" s="448"/>
      <c r="G3542" s="449"/>
      <c r="H3542" s="448"/>
      <c r="I3542" s="448"/>
      <c r="J3542" s="450"/>
    </row>
    <row r="3543" spans="2:10" x14ac:dyDescent="0.2">
      <c r="B3543" s="447"/>
      <c r="C3543" s="448"/>
      <c r="D3543" s="448"/>
      <c r="E3543" s="448"/>
      <c r="F3543" s="448"/>
      <c r="G3543" s="449"/>
      <c r="H3543" s="448"/>
      <c r="I3543" s="448"/>
      <c r="J3543" s="450"/>
    </row>
    <row r="3544" spans="2:10" x14ac:dyDescent="0.2">
      <c r="B3544" s="447"/>
      <c r="C3544" s="448"/>
      <c r="D3544" s="448"/>
      <c r="E3544" s="448"/>
      <c r="F3544" s="448"/>
      <c r="G3544" s="449"/>
      <c r="H3544" s="448"/>
      <c r="I3544" s="448"/>
      <c r="J3544" s="450"/>
    </row>
    <row r="3545" spans="2:10" x14ac:dyDescent="0.2">
      <c r="B3545" s="447"/>
      <c r="C3545" s="448" t="s">
        <v>339</v>
      </c>
      <c r="D3545" s="448"/>
      <c r="E3545" s="448"/>
      <c r="F3545" s="455" t="s">
        <v>340</v>
      </c>
      <c r="G3545" s="449"/>
      <c r="H3545" s="448"/>
      <c r="I3545" s="448"/>
      <c r="J3545" s="450"/>
    </row>
    <row r="3546" spans="2:10" x14ac:dyDescent="0.2">
      <c r="B3546" s="447"/>
      <c r="C3546" s="448"/>
      <c r="D3546" s="448" t="s">
        <v>341</v>
      </c>
      <c r="E3546" s="448"/>
      <c r="F3546" s="456">
        <v>1000000</v>
      </c>
      <c r="G3546" s="449"/>
      <c r="H3546" s="448"/>
      <c r="I3546" s="448"/>
      <c r="J3546" s="450"/>
    </row>
    <row r="3547" spans="2:10" x14ac:dyDescent="0.2">
      <c r="B3547" s="447"/>
      <c r="C3547" s="448"/>
      <c r="D3547" s="448" t="s">
        <v>342</v>
      </c>
      <c r="E3547" s="448"/>
      <c r="F3547" s="462">
        <v>27.71</v>
      </c>
      <c r="G3547" s="449"/>
      <c r="H3547" s="448"/>
      <c r="I3547" s="448"/>
      <c r="J3547" s="450"/>
    </row>
    <row r="3548" spans="2:10" x14ac:dyDescent="0.2">
      <c r="B3548" s="447"/>
      <c r="C3548" s="448"/>
      <c r="D3548" s="448" t="s">
        <v>343</v>
      </c>
      <c r="E3548" s="448"/>
      <c r="F3548" s="462">
        <v>29.54462899999913</v>
      </c>
      <c r="G3548" s="449"/>
      <c r="H3548" s="448"/>
      <c r="I3548" s="448"/>
      <c r="J3548" s="450"/>
    </row>
    <row r="3549" spans="2:10" x14ac:dyDescent="0.2">
      <c r="B3549" s="447"/>
      <c r="C3549" s="448"/>
      <c r="D3549" s="448" t="s">
        <v>344</v>
      </c>
      <c r="E3549" s="448"/>
      <c r="F3549" s="462">
        <v>29.41</v>
      </c>
      <c r="G3549" s="449"/>
      <c r="H3549" s="448"/>
      <c r="I3549" s="448"/>
      <c r="J3549" s="450"/>
    </row>
    <row r="3550" spans="2:10" x14ac:dyDescent="0.2">
      <c r="B3550" s="447"/>
      <c r="C3550" s="448"/>
      <c r="D3550" s="448" t="s">
        <v>345</v>
      </c>
      <c r="E3550" s="448"/>
      <c r="F3550" s="462">
        <v>28.65</v>
      </c>
      <c r="G3550" s="449"/>
      <c r="H3550" s="448"/>
      <c r="I3550" s="448"/>
      <c r="J3550" s="450"/>
    </row>
    <row r="3551" spans="2:10" x14ac:dyDescent="0.2">
      <c r="B3551" s="447"/>
      <c r="C3551" s="448"/>
      <c r="D3551" s="448" t="s">
        <v>346</v>
      </c>
      <c r="E3551" s="448"/>
      <c r="F3551" s="462">
        <v>3.7631983931275772</v>
      </c>
      <c r="G3551" s="449"/>
      <c r="H3551" s="448"/>
      <c r="I3551" s="448"/>
      <c r="J3551" s="450"/>
    </row>
    <row r="3552" spans="2:10" x14ac:dyDescent="0.2">
      <c r="B3552" s="447"/>
      <c r="C3552" s="448"/>
      <c r="D3552" s="448" t="s">
        <v>347</v>
      </c>
      <c r="E3552" s="448"/>
      <c r="F3552" s="462">
        <v>14.161662146037978</v>
      </c>
      <c r="G3552" s="449"/>
      <c r="H3552" s="448"/>
      <c r="I3552" s="448"/>
      <c r="J3552" s="450"/>
    </row>
    <row r="3553" spans="2:10" x14ac:dyDescent="0.2">
      <c r="B3553" s="447"/>
      <c r="C3553" s="448"/>
      <c r="D3553" s="448" t="s">
        <v>348</v>
      </c>
      <c r="E3553" s="448"/>
      <c r="F3553" s="459">
        <v>0.25127751630189271</v>
      </c>
      <c r="G3553" s="449"/>
      <c r="H3553" s="448"/>
      <c r="I3553" s="448"/>
      <c r="J3553" s="450"/>
    </row>
    <row r="3554" spans="2:10" x14ac:dyDescent="0.2">
      <c r="B3554" s="447"/>
      <c r="C3554" s="448"/>
      <c r="D3554" s="448" t="s">
        <v>349</v>
      </c>
      <c r="E3554" s="448"/>
      <c r="F3554" s="460">
        <v>2.7755223816168719</v>
      </c>
      <c r="G3554" s="449"/>
      <c r="H3554" s="448"/>
      <c r="I3554" s="448"/>
      <c r="J3554" s="450"/>
    </row>
    <row r="3555" spans="2:10" x14ac:dyDescent="0.2">
      <c r="B3555" s="447"/>
      <c r="C3555" s="448"/>
      <c r="D3555" s="448" t="s">
        <v>350</v>
      </c>
      <c r="E3555" s="448"/>
      <c r="F3555" s="459">
        <v>0.12737335077477832</v>
      </c>
      <c r="G3555" s="449"/>
      <c r="H3555" s="448"/>
      <c r="I3555" s="448"/>
      <c r="J3555" s="450"/>
    </row>
    <row r="3556" spans="2:10" x14ac:dyDescent="0.2">
      <c r="B3556" s="447"/>
      <c r="C3556" s="448"/>
      <c r="D3556" s="448" t="s">
        <v>351</v>
      </c>
      <c r="E3556" s="448"/>
      <c r="F3556" s="462">
        <v>16.96</v>
      </c>
      <c r="G3556" s="449"/>
      <c r="H3556" s="448"/>
      <c r="I3556" s="448"/>
      <c r="J3556" s="450"/>
    </row>
    <row r="3557" spans="2:10" x14ac:dyDescent="0.2">
      <c r="B3557" s="447"/>
      <c r="C3557" s="448"/>
      <c r="D3557" s="448" t="s">
        <v>352</v>
      </c>
      <c r="E3557" s="448"/>
      <c r="F3557" s="462">
        <v>47.52</v>
      </c>
      <c r="G3557" s="449"/>
      <c r="H3557" s="448"/>
      <c r="I3557" s="448"/>
      <c r="J3557" s="450"/>
    </row>
    <row r="3558" spans="2:10" x14ac:dyDescent="0.2">
      <c r="B3558" s="447"/>
      <c r="C3558" s="448"/>
      <c r="D3558" s="448" t="s">
        <v>353</v>
      </c>
      <c r="E3558" s="448"/>
      <c r="F3558" s="462">
        <v>30.560000000000002</v>
      </c>
      <c r="G3558" s="449"/>
      <c r="H3558" s="448"/>
      <c r="I3558" s="448"/>
      <c r="J3558" s="450"/>
    </row>
    <row r="3559" spans="2:10" x14ac:dyDescent="0.2">
      <c r="B3559" s="447"/>
      <c r="C3559" s="448"/>
      <c r="D3559" s="448" t="s">
        <v>354</v>
      </c>
      <c r="E3559" s="448"/>
      <c r="F3559" s="462">
        <v>3.7631983931275771E-3</v>
      </c>
      <c r="G3559" s="449"/>
      <c r="H3559" s="448"/>
      <c r="I3559" s="448"/>
      <c r="J3559" s="450"/>
    </row>
    <row r="3560" spans="2:10" x14ac:dyDescent="0.2">
      <c r="B3560" s="447"/>
      <c r="C3560" s="448"/>
      <c r="D3560" s="448"/>
      <c r="E3560" s="448"/>
      <c r="F3560" s="448"/>
      <c r="G3560" s="449"/>
      <c r="H3560" s="448"/>
      <c r="I3560" s="448"/>
      <c r="J3560" s="450"/>
    </row>
    <row r="3561" spans="2:10" x14ac:dyDescent="0.2">
      <c r="B3561" s="451" t="s">
        <v>652</v>
      </c>
      <c r="C3561" s="452"/>
      <c r="D3561" s="452"/>
      <c r="E3561" s="452"/>
      <c r="F3561" s="452"/>
      <c r="G3561" s="453"/>
      <c r="H3561" s="452"/>
      <c r="I3561" s="452"/>
      <c r="J3561" s="454"/>
    </row>
    <row r="3562" spans="2:10" x14ac:dyDescent="0.2">
      <c r="B3562" s="447"/>
      <c r="C3562" s="448"/>
      <c r="D3562" s="448"/>
      <c r="E3562" s="448"/>
      <c r="F3562" s="448"/>
      <c r="G3562" s="449"/>
      <c r="H3562" s="448"/>
      <c r="I3562" s="448"/>
      <c r="J3562" s="450"/>
    </row>
    <row r="3563" spans="2:10" x14ac:dyDescent="0.2">
      <c r="B3563" s="447"/>
      <c r="C3563" s="448" t="s">
        <v>356</v>
      </c>
      <c r="D3563" s="448"/>
      <c r="E3563" s="448"/>
      <c r="F3563" s="455" t="s">
        <v>340</v>
      </c>
      <c r="G3563" s="449"/>
      <c r="H3563" s="448"/>
      <c r="I3563" s="448"/>
      <c r="J3563" s="450"/>
    </row>
    <row r="3564" spans="2:10" x14ac:dyDescent="0.2">
      <c r="B3564" s="447"/>
      <c r="C3564" s="448"/>
      <c r="D3564" s="448" t="s">
        <v>357</v>
      </c>
      <c r="E3564" s="448"/>
      <c r="F3564" s="462">
        <v>16.96</v>
      </c>
      <c r="G3564" s="449"/>
      <c r="H3564" s="448"/>
      <c r="I3564" s="448"/>
      <c r="J3564" s="450"/>
    </row>
    <row r="3565" spans="2:10" x14ac:dyDescent="0.2">
      <c r="B3565" s="447"/>
      <c r="C3565" s="448"/>
      <c r="D3565" s="448" t="s">
        <v>358</v>
      </c>
      <c r="E3565" s="448"/>
      <c r="F3565" s="462">
        <v>24.7</v>
      </c>
      <c r="G3565" s="449"/>
      <c r="H3565" s="448"/>
      <c r="I3565" s="448"/>
      <c r="J3565" s="450"/>
    </row>
    <row r="3566" spans="2:10" x14ac:dyDescent="0.2">
      <c r="B3566" s="447"/>
      <c r="C3566" s="448"/>
      <c r="D3566" s="448" t="s">
        <v>359</v>
      </c>
      <c r="E3566" s="448"/>
      <c r="F3566" s="462">
        <v>26.15</v>
      </c>
      <c r="G3566" s="449"/>
      <c r="H3566" s="448"/>
      <c r="I3566" s="448"/>
      <c r="J3566" s="450"/>
    </row>
    <row r="3567" spans="2:10" x14ac:dyDescent="0.2">
      <c r="B3567" s="447"/>
      <c r="C3567" s="448"/>
      <c r="D3567" s="448" t="s">
        <v>360</v>
      </c>
      <c r="E3567" s="448"/>
      <c r="F3567" s="462">
        <v>27.35</v>
      </c>
      <c r="G3567" s="449"/>
      <c r="H3567" s="448"/>
      <c r="I3567" s="448"/>
      <c r="J3567" s="450"/>
    </row>
    <row r="3568" spans="2:10" x14ac:dyDescent="0.2">
      <c r="B3568" s="447"/>
      <c r="C3568" s="448"/>
      <c r="D3568" s="448" t="s">
        <v>361</v>
      </c>
      <c r="E3568" s="448"/>
      <c r="F3568" s="462">
        <v>28.41</v>
      </c>
      <c r="G3568" s="449"/>
      <c r="H3568" s="448"/>
      <c r="I3568" s="448"/>
      <c r="J3568" s="450"/>
    </row>
    <row r="3569" spans="2:10" x14ac:dyDescent="0.2">
      <c r="B3569" s="447"/>
      <c r="C3569" s="448"/>
      <c r="D3569" s="448" t="s">
        <v>362</v>
      </c>
      <c r="E3569" s="448"/>
      <c r="F3569" s="462">
        <v>29.41</v>
      </c>
      <c r="G3569" s="449"/>
      <c r="H3569" s="448"/>
      <c r="I3569" s="448"/>
      <c r="J3569" s="450"/>
    </row>
    <row r="3570" spans="2:10" x14ac:dyDescent="0.2">
      <c r="B3570" s="447"/>
      <c r="C3570" s="448"/>
      <c r="D3570" s="448" t="s">
        <v>363</v>
      </c>
      <c r="E3570" s="448"/>
      <c r="F3570" s="462">
        <v>30.42</v>
      </c>
      <c r="G3570" s="449"/>
      <c r="H3570" s="448"/>
      <c r="I3570" s="448"/>
      <c r="J3570" s="450"/>
    </row>
    <row r="3571" spans="2:10" x14ac:dyDescent="0.2">
      <c r="B3571" s="447"/>
      <c r="C3571" s="448"/>
      <c r="D3571" s="448" t="s">
        <v>364</v>
      </c>
      <c r="E3571" s="448"/>
      <c r="F3571" s="462">
        <v>31.5</v>
      </c>
      <c r="G3571" s="449"/>
      <c r="H3571" s="448"/>
      <c r="I3571" s="448"/>
      <c r="J3571" s="450"/>
    </row>
    <row r="3572" spans="2:10" x14ac:dyDescent="0.2">
      <c r="B3572" s="447"/>
      <c r="C3572" s="448"/>
      <c r="D3572" s="448" t="s">
        <v>365</v>
      </c>
      <c r="E3572" s="448"/>
      <c r="F3572" s="462">
        <v>32.770000000000003</v>
      </c>
      <c r="G3572" s="449"/>
      <c r="H3572" s="448"/>
      <c r="I3572" s="448"/>
      <c r="J3572" s="450"/>
    </row>
    <row r="3573" spans="2:10" x14ac:dyDescent="0.2">
      <c r="B3573" s="447"/>
      <c r="C3573" s="448"/>
      <c r="D3573" s="448" t="s">
        <v>366</v>
      </c>
      <c r="E3573" s="448"/>
      <c r="F3573" s="462">
        <v>34.520000000000003</v>
      </c>
      <c r="G3573" s="449"/>
      <c r="H3573" s="448"/>
      <c r="I3573" s="448"/>
      <c r="J3573" s="450"/>
    </row>
    <row r="3574" spans="2:10" x14ac:dyDescent="0.2">
      <c r="B3574" s="447"/>
      <c r="C3574" s="448"/>
      <c r="D3574" s="448" t="s">
        <v>367</v>
      </c>
      <c r="E3574" s="448"/>
      <c r="F3574" s="462">
        <v>47.52</v>
      </c>
      <c r="G3574" s="449"/>
      <c r="H3574" s="448"/>
      <c r="I3574" s="448"/>
      <c r="J3574" s="450"/>
    </row>
    <row r="3575" spans="2:10" x14ac:dyDescent="0.2">
      <c r="B3575" s="447"/>
      <c r="C3575" s="448"/>
      <c r="D3575" s="448"/>
      <c r="E3575" s="448"/>
      <c r="F3575" s="448"/>
      <c r="G3575" s="449"/>
      <c r="H3575" s="448"/>
      <c r="I3575" s="448"/>
      <c r="J3575" s="450"/>
    </row>
    <row r="3576" spans="2:10" x14ac:dyDescent="0.2">
      <c r="B3576" s="451" t="s">
        <v>755</v>
      </c>
      <c r="C3576" s="452"/>
      <c r="D3576" s="452"/>
      <c r="E3576" s="452"/>
      <c r="F3576" s="452"/>
      <c r="G3576" s="453"/>
      <c r="H3576" s="452"/>
      <c r="I3576" s="452"/>
      <c r="J3576" s="454"/>
    </row>
    <row r="3577" spans="2:10" x14ac:dyDescent="0.2">
      <c r="B3577" s="447"/>
      <c r="C3577" s="448"/>
      <c r="D3577" s="448"/>
      <c r="E3577" s="448"/>
      <c r="F3577" s="448"/>
      <c r="G3577" s="449"/>
      <c r="H3577" s="448"/>
      <c r="I3577" s="448"/>
      <c r="J3577" s="450"/>
    </row>
    <row r="3578" spans="2:10" x14ac:dyDescent="0.2">
      <c r="B3578" s="447"/>
      <c r="C3578" s="448" t="s">
        <v>335</v>
      </c>
      <c r="D3578" s="448"/>
      <c r="E3578" s="448"/>
      <c r="F3578" s="448"/>
      <c r="G3578" s="449"/>
      <c r="H3578" s="448"/>
      <c r="I3578" s="448"/>
      <c r="J3578" s="450"/>
    </row>
    <row r="3579" spans="2:10" x14ac:dyDescent="0.2">
      <c r="B3579" s="447"/>
      <c r="C3579" s="448"/>
      <c r="D3579" s="448" t="s">
        <v>754</v>
      </c>
      <c r="E3579" s="448"/>
      <c r="F3579" s="448"/>
      <c r="G3579" s="449"/>
      <c r="H3579" s="448"/>
      <c r="I3579" s="448"/>
      <c r="J3579" s="450"/>
    </row>
    <row r="3580" spans="2:10" x14ac:dyDescent="0.2">
      <c r="B3580" s="447"/>
      <c r="C3580" s="448"/>
      <c r="D3580" s="448" t="s">
        <v>656</v>
      </c>
      <c r="E3580" s="448"/>
      <c r="F3580" s="448"/>
      <c r="G3580" s="449"/>
      <c r="H3580" s="448"/>
      <c r="I3580" s="448"/>
      <c r="J3580" s="450"/>
    </row>
    <row r="3581" spans="2:10" x14ac:dyDescent="0.2">
      <c r="B3581" s="447"/>
      <c r="C3581" s="448"/>
      <c r="D3581" s="448" t="s">
        <v>470</v>
      </c>
      <c r="E3581" s="448"/>
      <c r="F3581" s="448"/>
      <c r="G3581" s="449"/>
      <c r="H3581" s="448"/>
      <c r="I3581" s="448"/>
      <c r="J3581" s="450"/>
    </row>
    <row r="3582" spans="2:10" x14ac:dyDescent="0.2">
      <c r="B3582" s="447"/>
      <c r="C3582" s="448"/>
      <c r="D3582" s="448"/>
      <c r="E3582" s="448"/>
      <c r="F3582" s="448"/>
      <c r="G3582" s="449"/>
      <c r="H3582" s="448"/>
      <c r="I3582" s="448"/>
      <c r="J3582" s="450"/>
    </row>
    <row r="3583" spans="2:10" x14ac:dyDescent="0.2">
      <c r="B3583" s="447"/>
      <c r="C3583" s="448"/>
      <c r="D3583" s="448"/>
      <c r="E3583" s="448"/>
      <c r="F3583" s="448"/>
      <c r="G3583" s="449"/>
      <c r="H3583" s="448"/>
      <c r="I3583" s="448"/>
      <c r="J3583" s="450"/>
    </row>
    <row r="3584" spans="2:10" x14ac:dyDescent="0.2">
      <c r="B3584" s="447"/>
      <c r="C3584" s="448"/>
      <c r="D3584" s="448"/>
      <c r="E3584" s="448"/>
      <c r="F3584" s="448"/>
      <c r="G3584" s="449"/>
      <c r="H3584" s="448"/>
      <c r="I3584" s="448"/>
      <c r="J3584" s="450"/>
    </row>
    <row r="3585" spans="2:10" x14ac:dyDescent="0.2">
      <c r="B3585" s="447"/>
      <c r="C3585" s="448"/>
      <c r="D3585" s="448"/>
      <c r="E3585" s="448"/>
      <c r="F3585" s="448"/>
      <c r="G3585" s="449"/>
      <c r="H3585" s="448"/>
      <c r="I3585" s="448"/>
      <c r="J3585" s="450"/>
    </row>
    <row r="3586" spans="2:10" x14ac:dyDescent="0.2">
      <c r="B3586" s="447"/>
      <c r="C3586" s="448"/>
      <c r="D3586" s="448"/>
      <c r="E3586" s="448"/>
      <c r="F3586" s="448"/>
      <c r="G3586" s="449"/>
      <c r="H3586" s="448"/>
      <c r="I3586" s="448"/>
      <c r="J3586" s="450"/>
    </row>
    <row r="3587" spans="2:10" x14ac:dyDescent="0.2">
      <c r="B3587" s="447"/>
      <c r="C3587" s="448"/>
      <c r="D3587" s="448"/>
      <c r="E3587" s="448"/>
      <c r="F3587" s="448"/>
      <c r="G3587" s="449"/>
      <c r="H3587" s="448"/>
      <c r="I3587" s="448"/>
      <c r="J3587" s="450"/>
    </row>
    <row r="3588" spans="2:10" x14ac:dyDescent="0.2">
      <c r="B3588" s="447"/>
      <c r="C3588" s="448"/>
      <c r="D3588" s="448"/>
      <c r="E3588" s="448"/>
      <c r="F3588" s="448"/>
      <c r="G3588" s="449"/>
      <c r="H3588" s="448"/>
      <c r="I3588" s="448"/>
      <c r="J3588" s="450"/>
    </row>
    <row r="3589" spans="2:10" x14ac:dyDescent="0.2">
      <c r="B3589" s="447"/>
      <c r="C3589" s="448"/>
      <c r="D3589" s="448"/>
      <c r="E3589" s="448"/>
      <c r="F3589" s="448"/>
      <c r="G3589" s="449"/>
      <c r="H3589" s="448"/>
      <c r="I3589" s="448"/>
      <c r="J3589" s="450"/>
    </row>
    <row r="3590" spans="2:10" x14ac:dyDescent="0.2">
      <c r="B3590" s="447"/>
      <c r="C3590" s="448"/>
      <c r="D3590" s="448"/>
      <c r="E3590" s="448"/>
      <c r="F3590" s="448"/>
      <c r="G3590" s="449"/>
      <c r="H3590" s="448"/>
      <c r="I3590" s="448"/>
      <c r="J3590" s="450"/>
    </row>
    <row r="3591" spans="2:10" x14ac:dyDescent="0.2">
      <c r="B3591" s="447"/>
      <c r="C3591" s="448"/>
      <c r="D3591" s="448"/>
      <c r="E3591" s="448"/>
      <c r="F3591" s="448"/>
      <c r="G3591" s="449"/>
      <c r="H3591" s="448"/>
      <c r="I3591" s="448"/>
      <c r="J3591" s="450"/>
    </row>
    <row r="3592" spans="2:10" x14ac:dyDescent="0.2">
      <c r="B3592" s="447"/>
      <c r="C3592" s="448"/>
      <c r="D3592" s="448"/>
      <c r="E3592" s="448"/>
      <c r="F3592" s="448"/>
      <c r="G3592" s="449"/>
      <c r="H3592" s="448"/>
      <c r="I3592" s="448"/>
      <c r="J3592" s="450"/>
    </row>
    <row r="3593" spans="2:10" x14ac:dyDescent="0.2">
      <c r="B3593" s="447"/>
      <c r="C3593" s="448"/>
      <c r="D3593" s="448"/>
      <c r="E3593" s="448"/>
      <c r="F3593" s="448"/>
      <c r="G3593" s="449"/>
      <c r="H3593" s="448"/>
      <c r="I3593" s="448"/>
      <c r="J3593" s="450"/>
    </row>
    <row r="3594" spans="2:10" x14ac:dyDescent="0.2">
      <c r="B3594" s="447"/>
      <c r="C3594" s="448"/>
      <c r="D3594" s="448"/>
      <c r="E3594" s="448"/>
      <c r="F3594" s="448"/>
      <c r="G3594" s="449"/>
      <c r="H3594" s="448"/>
      <c r="I3594" s="448"/>
      <c r="J3594" s="450"/>
    </row>
    <row r="3595" spans="2:10" x14ac:dyDescent="0.2">
      <c r="B3595" s="447"/>
      <c r="C3595" s="448"/>
      <c r="D3595" s="448"/>
      <c r="E3595" s="448"/>
      <c r="F3595" s="448"/>
      <c r="G3595" s="449"/>
      <c r="H3595" s="448"/>
      <c r="I3595" s="448"/>
      <c r="J3595" s="450"/>
    </row>
    <row r="3596" spans="2:10" x14ac:dyDescent="0.2">
      <c r="B3596" s="447"/>
      <c r="C3596" s="448"/>
      <c r="D3596" s="448"/>
      <c r="E3596" s="448"/>
      <c r="F3596" s="448"/>
      <c r="G3596" s="449"/>
      <c r="H3596" s="448"/>
      <c r="I3596" s="448"/>
      <c r="J3596" s="450"/>
    </row>
    <row r="3597" spans="2:10" x14ac:dyDescent="0.2">
      <c r="B3597" s="447"/>
      <c r="C3597" s="448"/>
      <c r="D3597" s="448"/>
      <c r="E3597" s="448"/>
      <c r="F3597" s="448"/>
      <c r="G3597" s="449"/>
      <c r="H3597" s="448"/>
      <c r="I3597" s="448"/>
      <c r="J3597" s="450"/>
    </row>
    <row r="3598" spans="2:10" x14ac:dyDescent="0.2">
      <c r="B3598" s="447"/>
      <c r="C3598" s="448"/>
      <c r="D3598" s="448"/>
      <c r="E3598" s="448"/>
      <c r="F3598" s="448"/>
      <c r="G3598" s="449"/>
      <c r="H3598" s="448"/>
      <c r="I3598" s="448"/>
      <c r="J3598" s="450"/>
    </row>
    <row r="3599" spans="2:10" x14ac:dyDescent="0.2">
      <c r="B3599" s="447"/>
      <c r="C3599" s="448"/>
      <c r="D3599" s="448"/>
      <c r="E3599" s="448"/>
      <c r="F3599" s="448"/>
      <c r="G3599" s="449"/>
      <c r="H3599" s="448"/>
      <c r="I3599" s="448"/>
      <c r="J3599" s="450"/>
    </row>
    <row r="3600" spans="2:10" x14ac:dyDescent="0.2">
      <c r="B3600" s="447"/>
      <c r="C3600" s="448"/>
      <c r="D3600" s="448"/>
      <c r="E3600" s="448"/>
      <c r="F3600" s="448"/>
      <c r="G3600" s="449"/>
      <c r="H3600" s="448"/>
      <c r="I3600" s="448"/>
      <c r="J3600" s="450"/>
    </row>
    <row r="3601" spans="2:10" x14ac:dyDescent="0.2">
      <c r="B3601" s="447"/>
      <c r="C3601" s="448" t="s">
        <v>339</v>
      </c>
      <c r="D3601" s="448"/>
      <c r="E3601" s="448"/>
      <c r="F3601" s="455" t="s">
        <v>340</v>
      </c>
      <c r="G3601" s="449"/>
      <c r="H3601" s="448"/>
      <c r="I3601" s="448"/>
      <c r="J3601" s="450"/>
    </row>
    <row r="3602" spans="2:10" x14ac:dyDescent="0.2">
      <c r="B3602" s="447"/>
      <c r="C3602" s="448"/>
      <c r="D3602" s="448" t="s">
        <v>341</v>
      </c>
      <c r="E3602" s="448"/>
      <c r="F3602" s="456">
        <v>1000000</v>
      </c>
      <c r="G3602" s="449"/>
      <c r="H3602" s="448"/>
      <c r="I3602" s="448"/>
      <c r="J3602" s="450"/>
    </row>
    <row r="3603" spans="2:10" x14ac:dyDescent="0.2">
      <c r="B3603" s="447"/>
      <c r="C3603" s="448"/>
      <c r="D3603" s="448" t="s">
        <v>342</v>
      </c>
      <c r="E3603" s="448"/>
      <c r="F3603" s="462">
        <v>19.12</v>
      </c>
      <c r="G3603" s="449"/>
      <c r="H3603" s="448"/>
      <c r="I3603" s="448"/>
      <c r="J3603" s="450"/>
    </row>
    <row r="3604" spans="2:10" x14ac:dyDescent="0.2">
      <c r="B3604" s="447"/>
      <c r="C3604" s="448"/>
      <c r="D3604" s="448" t="s">
        <v>343</v>
      </c>
      <c r="E3604" s="448"/>
      <c r="F3604" s="462">
        <v>20.945158439999222</v>
      </c>
      <c r="G3604" s="449"/>
      <c r="H3604" s="448"/>
      <c r="I3604" s="448"/>
      <c r="J3604" s="450"/>
    </row>
    <row r="3605" spans="2:10" x14ac:dyDescent="0.2">
      <c r="B3605" s="447"/>
      <c r="C3605" s="448"/>
      <c r="D3605" s="448" t="s">
        <v>344</v>
      </c>
      <c r="E3605" s="448"/>
      <c r="F3605" s="462">
        <v>20.81</v>
      </c>
      <c r="G3605" s="449"/>
      <c r="H3605" s="448"/>
      <c r="I3605" s="448"/>
      <c r="J3605" s="450"/>
    </row>
    <row r="3606" spans="2:10" x14ac:dyDescent="0.2">
      <c r="B3606" s="447"/>
      <c r="C3606" s="448"/>
      <c r="D3606" s="448" t="s">
        <v>345</v>
      </c>
      <c r="E3606" s="448"/>
      <c r="F3606" s="462">
        <v>20.84</v>
      </c>
      <c r="G3606" s="449"/>
      <c r="H3606" s="448"/>
      <c r="I3606" s="448"/>
      <c r="J3606" s="450"/>
    </row>
    <row r="3607" spans="2:10" x14ac:dyDescent="0.2">
      <c r="B3607" s="447"/>
      <c r="C3607" s="448"/>
      <c r="D3607" s="448" t="s">
        <v>346</v>
      </c>
      <c r="E3607" s="448"/>
      <c r="F3607" s="462">
        <v>3.585591775839633</v>
      </c>
      <c r="G3607" s="449"/>
      <c r="H3607" s="448"/>
      <c r="I3607" s="448"/>
      <c r="J3607" s="450"/>
    </row>
    <row r="3608" spans="2:10" x14ac:dyDescent="0.2">
      <c r="B3608" s="447"/>
      <c r="C3608" s="448"/>
      <c r="D3608" s="448" t="s">
        <v>347</v>
      </c>
      <c r="E3608" s="448"/>
      <c r="F3608" s="462">
        <v>12.856468382968812</v>
      </c>
      <c r="G3608" s="449"/>
      <c r="H3608" s="448"/>
      <c r="I3608" s="448"/>
      <c r="J3608" s="450"/>
    </row>
    <row r="3609" spans="2:10" x14ac:dyDescent="0.2">
      <c r="B3609" s="447"/>
      <c r="C3609" s="448"/>
      <c r="D3609" s="448" t="s">
        <v>348</v>
      </c>
      <c r="E3609" s="448"/>
      <c r="F3609" s="459">
        <v>0.29796276526672277</v>
      </c>
      <c r="G3609" s="449"/>
      <c r="H3609" s="448"/>
      <c r="I3609" s="448"/>
      <c r="J3609" s="450"/>
    </row>
    <row r="3610" spans="2:10" x14ac:dyDescent="0.2">
      <c r="B3610" s="447"/>
      <c r="C3610" s="448"/>
      <c r="D3610" s="448" t="s">
        <v>349</v>
      </c>
      <c r="E3610" s="448"/>
      <c r="F3610" s="460">
        <v>2.7504927580527911</v>
      </c>
      <c r="G3610" s="449"/>
      <c r="H3610" s="448"/>
      <c r="I3610" s="448"/>
      <c r="J3610" s="450"/>
    </row>
    <row r="3611" spans="2:10" x14ac:dyDescent="0.2">
      <c r="B3611" s="447"/>
      <c r="C3611" s="448"/>
      <c r="D3611" s="448" t="s">
        <v>350</v>
      </c>
      <c r="E3611" s="448"/>
      <c r="F3611" s="459">
        <v>0.17118952745624424</v>
      </c>
      <c r="G3611" s="449"/>
      <c r="H3611" s="448"/>
      <c r="I3611" s="448"/>
      <c r="J3611" s="450"/>
    </row>
    <row r="3612" spans="2:10" x14ac:dyDescent="0.2">
      <c r="B3612" s="447"/>
      <c r="C3612" s="448"/>
      <c r="D3612" s="448" t="s">
        <v>351</v>
      </c>
      <c r="E3612" s="448"/>
      <c r="F3612" s="462">
        <v>9.81</v>
      </c>
      <c r="G3612" s="449"/>
      <c r="H3612" s="448"/>
      <c r="I3612" s="448"/>
      <c r="J3612" s="450"/>
    </row>
    <row r="3613" spans="2:10" x14ac:dyDescent="0.2">
      <c r="B3613" s="447"/>
      <c r="C3613" s="448"/>
      <c r="D3613" s="448" t="s">
        <v>352</v>
      </c>
      <c r="E3613" s="448"/>
      <c r="F3613" s="462">
        <v>40.590000000000003</v>
      </c>
      <c r="G3613" s="449"/>
      <c r="H3613" s="448"/>
      <c r="I3613" s="448"/>
      <c r="J3613" s="450"/>
    </row>
    <row r="3614" spans="2:10" x14ac:dyDescent="0.2">
      <c r="B3614" s="447"/>
      <c r="C3614" s="448"/>
      <c r="D3614" s="448" t="s">
        <v>353</v>
      </c>
      <c r="E3614" s="448"/>
      <c r="F3614" s="462">
        <v>30.78</v>
      </c>
      <c r="G3614" s="449"/>
      <c r="H3614" s="448"/>
      <c r="I3614" s="448"/>
      <c r="J3614" s="450"/>
    </row>
    <row r="3615" spans="2:10" x14ac:dyDescent="0.2">
      <c r="B3615" s="447"/>
      <c r="C3615" s="448"/>
      <c r="D3615" s="448" t="s">
        <v>354</v>
      </c>
      <c r="E3615" s="448"/>
      <c r="F3615" s="462">
        <v>3.5855917758396329E-3</v>
      </c>
      <c r="G3615" s="449"/>
      <c r="H3615" s="448"/>
      <c r="I3615" s="448"/>
      <c r="J3615" s="450"/>
    </row>
    <row r="3616" spans="2:10" x14ac:dyDescent="0.2">
      <c r="B3616" s="447"/>
      <c r="C3616" s="448"/>
      <c r="D3616" s="448"/>
      <c r="E3616" s="448"/>
      <c r="F3616" s="448"/>
      <c r="G3616" s="449"/>
      <c r="H3616" s="448"/>
      <c r="I3616" s="448"/>
      <c r="J3616" s="450"/>
    </row>
    <row r="3617" spans="2:10" x14ac:dyDescent="0.2">
      <c r="B3617" s="451" t="s">
        <v>753</v>
      </c>
      <c r="C3617" s="452"/>
      <c r="D3617" s="452"/>
      <c r="E3617" s="452"/>
      <c r="F3617" s="452"/>
      <c r="G3617" s="453"/>
      <c r="H3617" s="452"/>
      <c r="I3617" s="452"/>
      <c r="J3617" s="454"/>
    </row>
    <row r="3618" spans="2:10" x14ac:dyDescent="0.2">
      <c r="B3618" s="447"/>
      <c r="C3618" s="448"/>
      <c r="D3618" s="448"/>
      <c r="E3618" s="448"/>
      <c r="F3618" s="448"/>
      <c r="G3618" s="449"/>
      <c r="H3618" s="448"/>
      <c r="I3618" s="448"/>
      <c r="J3618" s="450"/>
    </row>
    <row r="3619" spans="2:10" x14ac:dyDescent="0.2">
      <c r="B3619" s="447"/>
      <c r="C3619" s="448" t="s">
        <v>356</v>
      </c>
      <c r="D3619" s="448"/>
      <c r="E3619" s="448"/>
      <c r="F3619" s="455" t="s">
        <v>340</v>
      </c>
      <c r="G3619" s="449"/>
      <c r="H3619" s="448"/>
      <c r="I3619" s="448"/>
      <c r="J3619" s="450"/>
    </row>
    <row r="3620" spans="2:10" x14ac:dyDescent="0.2">
      <c r="B3620" s="447"/>
      <c r="C3620" s="448"/>
      <c r="D3620" s="448" t="s">
        <v>357</v>
      </c>
      <c r="E3620" s="448"/>
      <c r="F3620" s="462">
        <v>9.81</v>
      </c>
      <c r="G3620" s="449"/>
      <c r="H3620" s="448"/>
      <c r="I3620" s="448"/>
      <c r="J3620" s="450"/>
    </row>
    <row r="3621" spans="2:10" x14ac:dyDescent="0.2">
      <c r="B3621" s="447"/>
      <c r="C3621" s="448"/>
      <c r="D3621" s="448" t="s">
        <v>358</v>
      </c>
      <c r="E3621" s="448"/>
      <c r="F3621" s="462">
        <v>16.309999999999999</v>
      </c>
      <c r="G3621" s="449"/>
      <c r="H3621" s="448"/>
      <c r="I3621" s="448"/>
      <c r="J3621" s="450"/>
    </row>
    <row r="3622" spans="2:10" x14ac:dyDescent="0.2">
      <c r="B3622" s="447"/>
      <c r="C3622" s="448"/>
      <c r="D3622" s="448" t="s">
        <v>359</v>
      </c>
      <c r="E3622" s="448"/>
      <c r="F3622" s="462">
        <v>17.64</v>
      </c>
      <c r="G3622" s="449"/>
      <c r="H3622" s="448"/>
      <c r="I3622" s="448"/>
      <c r="J3622" s="450"/>
    </row>
    <row r="3623" spans="2:10" x14ac:dyDescent="0.2">
      <c r="B3623" s="447"/>
      <c r="C3623" s="448"/>
      <c r="D3623" s="448" t="s">
        <v>360</v>
      </c>
      <c r="E3623" s="448"/>
      <c r="F3623" s="462">
        <v>18.809999999999999</v>
      </c>
      <c r="G3623" s="449"/>
      <c r="H3623" s="448"/>
      <c r="I3623" s="448"/>
      <c r="J3623" s="450"/>
    </row>
    <row r="3624" spans="2:10" x14ac:dyDescent="0.2">
      <c r="B3624" s="447"/>
      <c r="C3624" s="448"/>
      <c r="D3624" s="448" t="s">
        <v>361</v>
      </c>
      <c r="E3624" s="448"/>
      <c r="F3624" s="462">
        <v>19.84</v>
      </c>
      <c r="G3624" s="449"/>
      <c r="H3624" s="448"/>
      <c r="I3624" s="448"/>
      <c r="J3624" s="450"/>
    </row>
    <row r="3625" spans="2:10" x14ac:dyDescent="0.2">
      <c r="B3625" s="447"/>
      <c r="C3625" s="448"/>
      <c r="D3625" s="448" t="s">
        <v>362</v>
      </c>
      <c r="E3625" s="448"/>
      <c r="F3625" s="462">
        <v>20.81</v>
      </c>
      <c r="G3625" s="449"/>
      <c r="H3625" s="448"/>
      <c r="I3625" s="448"/>
      <c r="J3625" s="450"/>
    </row>
    <row r="3626" spans="2:10" x14ac:dyDescent="0.2">
      <c r="B3626" s="447"/>
      <c r="C3626" s="448"/>
      <c r="D3626" s="448" t="s">
        <v>363</v>
      </c>
      <c r="E3626" s="448"/>
      <c r="F3626" s="462">
        <v>21.77</v>
      </c>
      <c r="G3626" s="449"/>
      <c r="H3626" s="448"/>
      <c r="I3626" s="448"/>
      <c r="J3626" s="450"/>
    </row>
    <row r="3627" spans="2:10" x14ac:dyDescent="0.2">
      <c r="B3627" s="447"/>
      <c r="C3627" s="448"/>
      <c r="D3627" s="448" t="s">
        <v>364</v>
      </c>
      <c r="E3627" s="448"/>
      <c r="F3627" s="462">
        <v>22.81</v>
      </c>
      <c r="G3627" s="449"/>
      <c r="H3627" s="448"/>
      <c r="I3627" s="448"/>
      <c r="J3627" s="450"/>
    </row>
    <row r="3628" spans="2:10" x14ac:dyDescent="0.2">
      <c r="B3628" s="447"/>
      <c r="C3628" s="448"/>
      <c r="D3628" s="448" t="s">
        <v>365</v>
      </c>
      <c r="E3628" s="448"/>
      <c r="F3628" s="462">
        <v>24.02</v>
      </c>
      <c r="G3628" s="449"/>
      <c r="H3628" s="448"/>
      <c r="I3628" s="448"/>
      <c r="J3628" s="450"/>
    </row>
    <row r="3629" spans="2:10" x14ac:dyDescent="0.2">
      <c r="B3629" s="447"/>
      <c r="C3629" s="448"/>
      <c r="D3629" s="448" t="s">
        <v>366</v>
      </c>
      <c r="E3629" s="448"/>
      <c r="F3629" s="462">
        <v>25.71</v>
      </c>
      <c r="G3629" s="449"/>
      <c r="H3629" s="448"/>
      <c r="I3629" s="448"/>
      <c r="J3629" s="450"/>
    </row>
    <row r="3630" spans="2:10" x14ac:dyDescent="0.2">
      <c r="B3630" s="447"/>
      <c r="C3630" s="448"/>
      <c r="D3630" s="448" t="s">
        <v>367</v>
      </c>
      <c r="E3630" s="448"/>
      <c r="F3630" s="462">
        <v>40.590000000000003</v>
      </c>
      <c r="G3630" s="449"/>
      <c r="H3630" s="448"/>
      <c r="I3630" s="448"/>
      <c r="J3630" s="450"/>
    </row>
    <row r="3631" spans="2:10" x14ac:dyDescent="0.2">
      <c r="B3631" s="447"/>
      <c r="C3631" s="448"/>
      <c r="D3631" s="448"/>
      <c r="E3631" s="448"/>
      <c r="F3631" s="448"/>
      <c r="G3631" s="449"/>
      <c r="H3631" s="448"/>
      <c r="I3631" s="448"/>
      <c r="J3631" s="450"/>
    </row>
    <row r="3632" spans="2:10" x14ac:dyDescent="0.2">
      <c r="B3632" s="451" t="s">
        <v>658</v>
      </c>
      <c r="C3632" s="452"/>
      <c r="D3632" s="452"/>
      <c r="E3632" s="452"/>
      <c r="F3632" s="452"/>
      <c r="G3632" s="453"/>
      <c r="H3632" s="452"/>
      <c r="I3632" s="452"/>
      <c r="J3632" s="454"/>
    </row>
    <row r="3633" spans="2:10" x14ac:dyDescent="0.2">
      <c r="B3633" s="447"/>
      <c r="C3633" s="448"/>
      <c r="D3633" s="448"/>
      <c r="E3633" s="448"/>
      <c r="F3633" s="448"/>
      <c r="G3633" s="449"/>
      <c r="H3633" s="448"/>
      <c r="I3633" s="448"/>
      <c r="J3633" s="450"/>
    </row>
    <row r="3634" spans="2:10" x14ac:dyDescent="0.2">
      <c r="B3634" s="447"/>
      <c r="C3634" s="448" t="s">
        <v>335</v>
      </c>
      <c r="D3634" s="448"/>
      <c r="E3634" s="448"/>
      <c r="F3634" s="448"/>
      <c r="G3634" s="449"/>
      <c r="H3634" s="448"/>
      <c r="I3634" s="448"/>
      <c r="J3634" s="450"/>
    </row>
    <row r="3635" spans="2:10" x14ac:dyDescent="0.2">
      <c r="B3635" s="447"/>
      <c r="C3635" s="448"/>
      <c r="D3635" s="448" t="s">
        <v>752</v>
      </c>
      <c r="E3635" s="448"/>
      <c r="F3635" s="448"/>
      <c r="G3635" s="449"/>
      <c r="H3635" s="448"/>
      <c r="I3635" s="448"/>
      <c r="J3635" s="450"/>
    </row>
    <row r="3636" spans="2:10" x14ac:dyDescent="0.2">
      <c r="B3636" s="447"/>
      <c r="C3636" s="448"/>
      <c r="D3636" s="448" t="s">
        <v>661</v>
      </c>
      <c r="E3636" s="448"/>
      <c r="F3636" s="448"/>
      <c r="G3636" s="449"/>
      <c r="H3636" s="448"/>
      <c r="I3636" s="448"/>
      <c r="J3636" s="450"/>
    </row>
    <row r="3637" spans="2:10" x14ac:dyDescent="0.2">
      <c r="B3637" s="447"/>
      <c r="C3637" s="448"/>
      <c r="D3637" s="448" t="s">
        <v>470</v>
      </c>
      <c r="E3637" s="448"/>
      <c r="F3637" s="448"/>
      <c r="G3637" s="449"/>
      <c r="H3637" s="448"/>
      <c r="I3637" s="448"/>
      <c r="J3637" s="450"/>
    </row>
    <row r="3638" spans="2:10" x14ac:dyDescent="0.2">
      <c r="B3638" s="447"/>
      <c r="C3638" s="448"/>
      <c r="D3638" s="448"/>
      <c r="E3638" s="448"/>
      <c r="F3638" s="448"/>
      <c r="G3638" s="449"/>
      <c r="H3638" s="448"/>
      <c r="I3638" s="448"/>
      <c r="J3638" s="450"/>
    </row>
    <row r="3639" spans="2:10" x14ac:dyDescent="0.2">
      <c r="B3639" s="447"/>
      <c r="C3639" s="448"/>
      <c r="D3639" s="448"/>
      <c r="E3639" s="448"/>
      <c r="F3639" s="448"/>
      <c r="G3639" s="449"/>
      <c r="H3639" s="448"/>
      <c r="I3639" s="448"/>
      <c r="J3639" s="450"/>
    </row>
    <row r="3640" spans="2:10" x14ac:dyDescent="0.2">
      <c r="B3640" s="447"/>
      <c r="C3640" s="448"/>
      <c r="D3640" s="448"/>
      <c r="E3640" s="448"/>
      <c r="F3640" s="448"/>
      <c r="G3640" s="449"/>
      <c r="H3640" s="448"/>
      <c r="I3640" s="448"/>
      <c r="J3640" s="450"/>
    </row>
    <row r="3641" spans="2:10" x14ac:dyDescent="0.2">
      <c r="B3641" s="447"/>
      <c r="C3641" s="448"/>
      <c r="D3641" s="448"/>
      <c r="E3641" s="448"/>
      <c r="F3641" s="448"/>
      <c r="G3641" s="449"/>
      <c r="H3641" s="448"/>
      <c r="I3641" s="448"/>
      <c r="J3641" s="450"/>
    </row>
    <row r="3642" spans="2:10" x14ac:dyDescent="0.2">
      <c r="B3642" s="447"/>
      <c r="C3642" s="448"/>
      <c r="D3642" s="448"/>
      <c r="E3642" s="448"/>
      <c r="F3642" s="448"/>
      <c r="G3642" s="449"/>
      <c r="H3642" s="448"/>
      <c r="I3642" s="448"/>
      <c r="J3642" s="450"/>
    </row>
    <row r="3643" spans="2:10" x14ac:dyDescent="0.2">
      <c r="B3643" s="447"/>
      <c r="C3643" s="448"/>
      <c r="D3643" s="448"/>
      <c r="E3643" s="448"/>
      <c r="F3643" s="448"/>
      <c r="G3643" s="449"/>
      <c r="H3643" s="448"/>
      <c r="I3643" s="448"/>
      <c r="J3643" s="450"/>
    </row>
    <row r="3644" spans="2:10" x14ac:dyDescent="0.2">
      <c r="B3644" s="447"/>
      <c r="C3644" s="448"/>
      <c r="D3644" s="448"/>
      <c r="E3644" s="448"/>
      <c r="F3644" s="448"/>
      <c r="G3644" s="449"/>
      <c r="H3644" s="448"/>
      <c r="I3644" s="448"/>
      <c r="J3644" s="450"/>
    </row>
    <row r="3645" spans="2:10" x14ac:dyDescent="0.2">
      <c r="B3645" s="447"/>
      <c r="C3645" s="448"/>
      <c r="D3645" s="448"/>
      <c r="E3645" s="448"/>
      <c r="F3645" s="448"/>
      <c r="G3645" s="449"/>
      <c r="H3645" s="448"/>
      <c r="I3645" s="448"/>
      <c r="J3645" s="450"/>
    </row>
    <row r="3646" spans="2:10" x14ac:dyDescent="0.2">
      <c r="B3646" s="447"/>
      <c r="C3646" s="448"/>
      <c r="D3646" s="448"/>
      <c r="E3646" s="448"/>
      <c r="F3646" s="448"/>
      <c r="G3646" s="449"/>
      <c r="H3646" s="448"/>
      <c r="I3646" s="448"/>
      <c r="J3646" s="450"/>
    </row>
    <row r="3647" spans="2:10" x14ac:dyDescent="0.2">
      <c r="B3647" s="447"/>
      <c r="C3647" s="448"/>
      <c r="D3647" s="448"/>
      <c r="E3647" s="448"/>
      <c r="F3647" s="448"/>
      <c r="G3647" s="449"/>
      <c r="H3647" s="448"/>
      <c r="I3647" s="448"/>
      <c r="J3647" s="450"/>
    </row>
    <row r="3648" spans="2:10" x14ac:dyDescent="0.2">
      <c r="B3648" s="447"/>
      <c r="C3648" s="448"/>
      <c r="D3648" s="448"/>
      <c r="E3648" s="448"/>
      <c r="F3648" s="448"/>
      <c r="G3648" s="449"/>
      <c r="H3648" s="448"/>
      <c r="I3648" s="448"/>
      <c r="J3648" s="450"/>
    </row>
    <row r="3649" spans="2:10" x14ac:dyDescent="0.2">
      <c r="B3649" s="447"/>
      <c r="C3649" s="448"/>
      <c r="D3649" s="448"/>
      <c r="E3649" s="448"/>
      <c r="F3649" s="448"/>
      <c r="G3649" s="449"/>
      <c r="H3649" s="448"/>
      <c r="I3649" s="448"/>
      <c r="J3649" s="450"/>
    </row>
    <row r="3650" spans="2:10" x14ac:dyDescent="0.2">
      <c r="B3650" s="447"/>
      <c r="C3650" s="448"/>
      <c r="D3650" s="448"/>
      <c r="E3650" s="448"/>
      <c r="F3650" s="448"/>
      <c r="G3650" s="449"/>
      <c r="H3650" s="448"/>
      <c r="I3650" s="448"/>
      <c r="J3650" s="450"/>
    </row>
    <row r="3651" spans="2:10" x14ac:dyDescent="0.2">
      <c r="B3651" s="447"/>
      <c r="C3651" s="448"/>
      <c r="D3651" s="448"/>
      <c r="E3651" s="448"/>
      <c r="F3651" s="448"/>
      <c r="G3651" s="449"/>
      <c r="H3651" s="448"/>
      <c r="I3651" s="448"/>
      <c r="J3651" s="450"/>
    </row>
    <row r="3652" spans="2:10" x14ac:dyDescent="0.2">
      <c r="B3652" s="447"/>
      <c r="C3652" s="448"/>
      <c r="D3652" s="448"/>
      <c r="E3652" s="448"/>
      <c r="F3652" s="448"/>
      <c r="G3652" s="449"/>
      <c r="H3652" s="448"/>
      <c r="I3652" s="448"/>
      <c r="J3652" s="450"/>
    </row>
    <row r="3653" spans="2:10" x14ac:dyDescent="0.2">
      <c r="B3653" s="447"/>
      <c r="C3653" s="448"/>
      <c r="D3653" s="448"/>
      <c r="E3653" s="448"/>
      <c r="F3653" s="448"/>
      <c r="G3653" s="449"/>
      <c r="H3653" s="448"/>
      <c r="I3653" s="448"/>
      <c r="J3653" s="450"/>
    </row>
    <row r="3654" spans="2:10" x14ac:dyDescent="0.2">
      <c r="B3654" s="447"/>
      <c r="C3654" s="448"/>
      <c r="D3654" s="448"/>
      <c r="E3654" s="448"/>
      <c r="F3654" s="448"/>
      <c r="G3654" s="449"/>
      <c r="H3654" s="448"/>
      <c r="I3654" s="448"/>
      <c r="J3654" s="450"/>
    </row>
    <row r="3655" spans="2:10" x14ac:dyDescent="0.2">
      <c r="B3655" s="447"/>
      <c r="C3655" s="448"/>
      <c r="D3655" s="448"/>
      <c r="E3655" s="448"/>
      <c r="F3655" s="448"/>
      <c r="G3655" s="449"/>
      <c r="H3655" s="448"/>
      <c r="I3655" s="448"/>
      <c r="J3655" s="450"/>
    </row>
    <row r="3656" spans="2:10" x14ac:dyDescent="0.2">
      <c r="B3656" s="447"/>
      <c r="C3656" s="448"/>
      <c r="D3656" s="448"/>
      <c r="E3656" s="448"/>
      <c r="F3656" s="448"/>
      <c r="G3656" s="449"/>
      <c r="H3656" s="448"/>
      <c r="I3656" s="448"/>
      <c r="J3656" s="450"/>
    </row>
    <row r="3657" spans="2:10" x14ac:dyDescent="0.2">
      <c r="B3657" s="447"/>
      <c r="C3657" s="448" t="s">
        <v>339</v>
      </c>
      <c r="D3657" s="448"/>
      <c r="E3657" s="448"/>
      <c r="F3657" s="455" t="s">
        <v>340</v>
      </c>
      <c r="G3657" s="449"/>
      <c r="H3657" s="448"/>
      <c r="I3657" s="448"/>
      <c r="J3657" s="450"/>
    </row>
    <row r="3658" spans="2:10" x14ac:dyDescent="0.2">
      <c r="B3658" s="447"/>
      <c r="C3658" s="448"/>
      <c r="D3658" s="448" t="s">
        <v>341</v>
      </c>
      <c r="E3658" s="448"/>
      <c r="F3658" s="456">
        <v>1000000</v>
      </c>
      <c r="G3658" s="449"/>
      <c r="H3658" s="448"/>
      <c r="I3658" s="448"/>
      <c r="J3658" s="450"/>
    </row>
    <row r="3659" spans="2:10" x14ac:dyDescent="0.2">
      <c r="B3659" s="447"/>
      <c r="C3659" s="448"/>
      <c r="D3659" s="448" t="s">
        <v>342</v>
      </c>
      <c r="E3659" s="448"/>
      <c r="F3659" s="462">
        <v>19.46</v>
      </c>
      <c r="G3659" s="449"/>
      <c r="H3659" s="448"/>
      <c r="I3659" s="448"/>
      <c r="J3659" s="450"/>
    </row>
    <row r="3660" spans="2:10" x14ac:dyDescent="0.2">
      <c r="B3660" s="447"/>
      <c r="C3660" s="448"/>
      <c r="D3660" s="448" t="s">
        <v>343</v>
      </c>
      <c r="E3660" s="448"/>
      <c r="F3660" s="462">
        <v>21.282355560000177</v>
      </c>
      <c r="G3660" s="449"/>
      <c r="H3660" s="448"/>
      <c r="I3660" s="448"/>
      <c r="J3660" s="450"/>
    </row>
    <row r="3661" spans="2:10" x14ac:dyDescent="0.2">
      <c r="B3661" s="447"/>
      <c r="C3661" s="448"/>
      <c r="D3661" s="448" t="s">
        <v>344</v>
      </c>
      <c r="E3661" s="448"/>
      <c r="F3661" s="462">
        <v>21.15</v>
      </c>
      <c r="G3661" s="449"/>
      <c r="H3661" s="448"/>
      <c r="I3661" s="448"/>
      <c r="J3661" s="450"/>
    </row>
    <row r="3662" spans="2:10" x14ac:dyDescent="0.2">
      <c r="B3662" s="447"/>
      <c r="C3662" s="448"/>
      <c r="D3662" s="448" t="s">
        <v>345</v>
      </c>
      <c r="E3662" s="448"/>
      <c r="F3662" s="462">
        <v>21.5</v>
      </c>
      <c r="G3662" s="449"/>
      <c r="H3662" s="448"/>
      <c r="I3662" s="448"/>
      <c r="J3662" s="450"/>
    </row>
    <row r="3663" spans="2:10" x14ac:dyDescent="0.2">
      <c r="B3663" s="447"/>
      <c r="C3663" s="448"/>
      <c r="D3663" s="448" t="s">
        <v>346</v>
      </c>
      <c r="E3663" s="448"/>
      <c r="F3663" s="462">
        <v>3.6136321879890212</v>
      </c>
      <c r="G3663" s="449"/>
      <c r="H3663" s="448"/>
      <c r="I3663" s="448"/>
      <c r="J3663" s="450"/>
    </row>
    <row r="3664" spans="2:10" x14ac:dyDescent="0.2">
      <c r="B3664" s="447"/>
      <c r="C3664" s="448"/>
      <c r="D3664" s="448" t="s">
        <v>347</v>
      </c>
      <c r="E3664" s="448"/>
      <c r="F3664" s="462">
        <v>13.05833759007032</v>
      </c>
      <c r="G3664" s="449"/>
      <c r="H3664" s="448"/>
      <c r="I3664" s="448"/>
      <c r="J3664" s="450"/>
    </row>
    <row r="3665" spans="2:10" x14ac:dyDescent="0.2">
      <c r="B3665" s="447"/>
      <c r="C3665" s="448"/>
      <c r="D3665" s="448" t="s">
        <v>348</v>
      </c>
      <c r="E3665" s="448"/>
      <c r="F3665" s="459">
        <v>0.28113751302202578</v>
      </c>
      <c r="G3665" s="449"/>
      <c r="H3665" s="448"/>
      <c r="I3665" s="448"/>
      <c r="J3665" s="450"/>
    </row>
    <row r="3666" spans="2:10" x14ac:dyDescent="0.2">
      <c r="B3666" s="447"/>
      <c r="C3666" s="448"/>
      <c r="D3666" s="448" t="s">
        <v>349</v>
      </c>
      <c r="E3666" s="448"/>
      <c r="F3666" s="460">
        <v>2.7389507867936143</v>
      </c>
      <c r="G3666" s="449"/>
      <c r="H3666" s="448"/>
      <c r="I3666" s="448"/>
      <c r="J3666" s="450"/>
    </row>
    <row r="3667" spans="2:10" x14ac:dyDescent="0.2">
      <c r="B3667" s="447"/>
      <c r="C3667" s="448"/>
      <c r="D3667" s="448" t="s">
        <v>350</v>
      </c>
      <c r="E3667" s="448"/>
      <c r="F3667" s="459">
        <v>0.16979474747526449</v>
      </c>
      <c r="G3667" s="449"/>
      <c r="H3667" s="448"/>
      <c r="I3667" s="448"/>
      <c r="J3667" s="450"/>
    </row>
    <row r="3668" spans="2:10" x14ac:dyDescent="0.2">
      <c r="B3668" s="447"/>
      <c r="C3668" s="448"/>
      <c r="D3668" s="448" t="s">
        <v>351</v>
      </c>
      <c r="E3668" s="448"/>
      <c r="F3668" s="462">
        <v>9.58</v>
      </c>
      <c r="G3668" s="449"/>
      <c r="H3668" s="448"/>
      <c r="I3668" s="448"/>
      <c r="J3668" s="450"/>
    </row>
    <row r="3669" spans="2:10" x14ac:dyDescent="0.2">
      <c r="B3669" s="447"/>
      <c r="C3669" s="448"/>
      <c r="D3669" s="448" t="s">
        <v>352</v>
      </c>
      <c r="E3669" s="448"/>
      <c r="F3669" s="462">
        <v>39.85</v>
      </c>
      <c r="G3669" s="449"/>
      <c r="H3669" s="448"/>
      <c r="I3669" s="448"/>
      <c r="J3669" s="450"/>
    </row>
    <row r="3670" spans="2:10" x14ac:dyDescent="0.2">
      <c r="B3670" s="447"/>
      <c r="C3670" s="448"/>
      <c r="D3670" s="448" t="s">
        <v>353</v>
      </c>
      <c r="E3670" s="448"/>
      <c r="F3670" s="462">
        <v>30.270000000000003</v>
      </c>
      <c r="G3670" s="449"/>
      <c r="H3670" s="448"/>
      <c r="I3670" s="448"/>
      <c r="J3670" s="450"/>
    </row>
    <row r="3671" spans="2:10" x14ac:dyDescent="0.2">
      <c r="B3671" s="447"/>
      <c r="C3671" s="448"/>
      <c r="D3671" s="448" t="s">
        <v>354</v>
      </c>
      <c r="E3671" s="448"/>
      <c r="F3671" s="462">
        <v>3.6136321879890214E-3</v>
      </c>
      <c r="G3671" s="449"/>
      <c r="H3671" s="448"/>
      <c r="I3671" s="448"/>
      <c r="J3671" s="450"/>
    </row>
    <row r="3672" spans="2:10" x14ac:dyDescent="0.2">
      <c r="B3672" s="447"/>
      <c r="C3672" s="448"/>
      <c r="D3672" s="448"/>
      <c r="E3672" s="448"/>
      <c r="F3672" s="448"/>
      <c r="G3672" s="449"/>
      <c r="H3672" s="448"/>
      <c r="I3672" s="448"/>
      <c r="J3672" s="450"/>
    </row>
    <row r="3673" spans="2:10" x14ac:dyDescent="0.2">
      <c r="B3673" s="451" t="s">
        <v>662</v>
      </c>
      <c r="C3673" s="452"/>
      <c r="D3673" s="452"/>
      <c r="E3673" s="452"/>
      <c r="F3673" s="452"/>
      <c r="G3673" s="453"/>
      <c r="H3673" s="452"/>
      <c r="I3673" s="452"/>
      <c r="J3673" s="454"/>
    </row>
    <row r="3674" spans="2:10" x14ac:dyDescent="0.2">
      <c r="B3674" s="447"/>
      <c r="C3674" s="448"/>
      <c r="D3674" s="448"/>
      <c r="E3674" s="448"/>
      <c r="F3674" s="448"/>
      <c r="G3674" s="449"/>
      <c r="H3674" s="448"/>
      <c r="I3674" s="448"/>
      <c r="J3674" s="450"/>
    </row>
    <row r="3675" spans="2:10" x14ac:dyDescent="0.2">
      <c r="B3675" s="447"/>
      <c r="C3675" s="448" t="s">
        <v>356</v>
      </c>
      <c r="D3675" s="448"/>
      <c r="E3675" s="448"/>
      <c r="F3675" s="455" t="s">
        <v>340</v>
      </c>
      <c r="G3675" s="449"/>
      <c r="H3675" s="448"/>
      <c r="I3675" s="448"/>
      <c r="J3675" s="450"/>
    </row>
    <row r="3676" spans="2:10" x14ac:dyDescent="0.2">
      <c r="B3676" s="447"/>
      <c r="C3676" s="448"/>
      <c r="D3676" s="448" t="s">
        <v>357</v>
      </c>
      <c r="E3676" s="448"/>
      <c r="F3676" s="462">
        <v>9.58</v>
      </c>
      <c r="G3676" s="449"/>
      <c r="H3676" s="448"/>
      <c r="I3676" s="448"/>
      <c r="J3676" s="450"/>
    </row>
    <row r="3677" spans="2:10" x14ac:dyDescent="0.2">
      <c r="B3677" s="447"/>
      <c r="C3677" s="448"/>
      <c r="D3677" s="448" t="s">
        <v>358</v>
      </c>
      <c r="E3677" s="448"/>
      <c r="F3677" s="462">
        <v>16.579999999999998</v>
      </c>
      <c r="G3677" s="449"/>
      <c r="H3677" s="448"/>
      <c r="I3677" s="448"/>
      <c r="J3677" s="450"/>
    </row>
    <row r="3678" spans="2:10" x14ac:dyDescent="0.2">
      <c r="B3678" s="447"/>
      <c r="C3678" s="448"/>
      <c r="D3678" s="448" t="s">
        <v>359</v>
      </c>
      <c r="E3678" s="448"/>
      <c r="F3678" s="462">
        <v>17.96</v>
      </c>
      <c r="G3678" s="449"/>
      <c r="H3678" s="448"/>
      <c r="I3678" s="448"/>
      <c r="J3678" s="450"/>
    </row>
    <row r="3679" spans="2:10" x14ac:dyDescent="0.2">
      <c r="B3679" s="447"/>
      <c r="C3679" s="448"/>
      <c r="D3679" s="448" t="s">
        <v>360</v>
      </c>
      <c r="E3679" s="448"/>
      <c r="F3679" s="462">
        <v>19.149999999999999</v>
      </c>
      <c r="G3679" s="449"/>
      <c r="H3679" s="448"/>
      <c r="I3679" s="448"/>
      <c r="J3679" s="450"/>
    </row>
    <row r="3680" spans="2:10" x14ac:dyDescent="0.2">
      <c r="B3680" s="447"/>
      <c r="C3680" s="448"/>
      <c r="D3680" s="448" t="s">
        <v>361</v>
      </c>
      <c r="E3680" s="448"/>
      <c r="F3680" s="462">
        <v>20.18</v>
      </c>
      <c r="G3680" s="449"/>
      <c r="H3680" s="448"/>
      <c r="I3680" s="448"/>
      <c r="J3680" s="450"/>
    </row>
    <row r="3681" spans="2:10" x14ac:dyDescent="0.2">
      <c r="B3681" s="447"/>
      <c r="C3681" s="448"/>
      <c r="D3681" s="448" t="s">
        <v>362</v>
      </c>
      <c r="E3681" s="448"/>
      <c r="F3681" s="462">
        <v>21.15</v>
      </c>
      <c r="G3681" s="449"/>
      <c r="H3681" s="448"/>
      <c r="I3681" s="448"/>
      <c r="J3681" s="450"/>
    </row>
    <row r="3682" spans="2:10" x14ac:dyDescent="0.2">
      <c r="B3682" s="447"/>
      <c r="C3682" s="448"/>
      <c r="D3682" s="448" t="s">
        <v>363</v>
      </c>
      <c r="E3682" s="448"/>
      <c r="F3682" s="462">
        <v>22.12</v>
      </c>
      <c r="G3682" s="449"/>
      <c r="H3682" s="448"/>
      <c r="I3682" s="448"/>
      <c r="J3682" s="450"/>
    </row>
    <row r="3683" spans="2:10" x14ac:dyDescent="0.2">
      <c r="B3683" s="447"/>
      <c r="C3683" s="448"/>
      <c r="D3683" s="448" t="s">
        <v>364</v>
      </c>
      <c r="E3683" s="448"/>
      <c r="F3683" s="462">
        <v>23.16</v>
      </c>
      <c r="G3683" s="449"/>
      <c r="H3683" s="448"/>
      <c r="I3683" s="448"/>
      <c r="J3683" s="450"/>
    </row>
    <row r="3684" spans="2:10" x14ac:dyDescent="0.2">
      <c r="B3684" s="447"/>
      <c r="C3684" s="448"/>
      <c r="D3684" s="448" t="s">
        <v>365</v>
      </c>
      <c r="E3684" s="448"/>
      <c r="F3684" s="462">
        <v>24.38</v>
      </c>
      <c r="G3684" s="449"/>
      <c r="H3684" s="448"/>
      <c r="I3684" s="448"/>
      <c r="J3684" s="450"/>
    </row>
    <row r="3685" spans="2:10" x14ac:dyDescent="0.2">
      <c r="B3685" s="447"/>
      <c r="C3685" s="448"/>
      <c r="D3685" s="448" t="s">
        <v>366</v>
      </c>
      <c r="E3685" s="448"/>
      <c r="F3685" s="462">
        <v>26.08</v>
      </c>
      <c r="G3685" s="449"/>
      <c r="H3685" s="448"/>
      <c r="I3685" s="448"/>
      <c r="J3685" s="450"/>
    </row>
    <row r="3686" spans="2:10" x14ac:dyDescent="0.2">
      <c r="B3686" s="447"/>
      <c r="C3686" s="448"/>
      <c r="D3686" s="448" t="s">
        <v>367</v>
      </c>
      <c r="E3686" s="448"/>
      <c r="F3686" s="462">
        <v>39.85</v>
      </c>
      <c r="G3686" s="449"/>
      <c r="H3686" s="448"/>
      <c r="I3686" s="448"/>
      <c r="J3686" s="450"/>
    </row>
    <row r="3687" spans="2:10" x14ac:dyDescent="0.2">
      <c r="B3687" s="447"/>
      <c r="C3687" s="448"/>
      <c r="D3687" s="448"/>
      <c r="E3687" s="448"/>
      <c r="F3687" s="448"/>
      <c r="G3687" s="449"/>
      <c r="H3687" s="448"/>
      <c r="I3687" s="448"/>
      <c r="J3687" s="450"/>
    </row>
    <row r="3688" spans="2:10" x14ac:dyDescent="0.2">
      <c r="B3688" s="451" t="s">
        <v>663</v>
      </c>
      <c r="C3688" s="452"/>
      <c r="D3688" s="452"/>
      <c r="E3688" s="452"/>
      <c r="F3688" s="452"/>
      <c r="G3688" s="453"/>
      <c r="H3688" s="452"/>
      <c r="I3688" s="452"/>
      <c r="J3688" s="454"/>
    </row>
    <row r="3689" spans="2:10" x14ac:dyDescent="0.2">
      <c r="B3689" s="447"/>
      <c r="C3689" s="448"/>
      <c r="D3689" s="448"/>
      <c r="E3689" s="448"/>
      <c r="F3689" s="448"/>
      <c r="G3689" s="449"/>
      <c r="H3689" s="448"/>
      <c r="I3689" s="448"/>
      <c r="J3689" s="450"/>
    </row>
    <row r="3690" spans="2:10" x14ac:dyDescent="0.2">
      <c r="B3690" s="447"/>
      <c r="C3690" s="448" t="s">
        <v>335</v>
      </c>
      <c r="D3690" s="448"/>
      <c r="E3690" s="448"/>
      <c r="F3690" s="448"/>
      <c r="G3690" s="449"/>
      <c r="H3690" s="448"/>
      <c r="I3690" s="448"/>
      <c r="J3690" s="450"/>
    </row>
    <row r="3691" spans="2:10" x14ac:dyDescent="0.2">
      <c r="B3691" s="447"/>
      <c r="C3691" s="448"/>
      <c r="D3691" s="448" t="s">
        <v>751</v>
      </c>
      <c r="E3691" s="448"/>
      <c r="F3691" s="448"/>
      <c r="G3691" s="449"/>
      <c r="H3691" s="448"/>
      <c r="I3691" s="448"/>
      <c r="J3691" s="450"/>
    </row>
    <row r="3692" spans="2:10" x14ac:dyDescent="0.2">
      <c r="B3692" s="447"/>
      <c r="C3692" s="448"/>
      <c r="D3692" s="448" t="s">
        <v>643</v>
      </c>
      <c r="E3692" s="448"/>
      <c r="F3692" s="448"/>
      <c r="G3692" s="449"/>
      <c r="H3692" s="448"/>
      <c r="I3692" s="448"/>
      <c r="J3692" s="450"/>
    </row>
    <row r="3693" spans="2:10" x14ac:dyDescent="0.2">
      <c r="B3693" s="447"/>
      <c r="C3693" s="448"/>
      <c r="D3693" s="448" t="s">
        <v>470</v>
      </c>
      <c r="E3693" s="448"/>
      <c r="F3693" s="448"/>
      <c r="G3693" s="449"/>
      <c r="H3693" s="448"/>
      <c r="I3693" s="448"/>
      <c r="J3693" s="450"/>
    </row>
    <row r="3694" spans="2:10" x14ac:dyDescent="0.2">
      <c r="B3694" s="447"/>
      <c r="C3694" s="448"/>
      <c r="D3694" s="448"/>
      <c r="E3694" s="448"/>
      <c r="F3694" s="448"/>
      <c r="G3694" s="449"/>
      <c r="H3694" s="448"/>
      <c r="I3694" s="448"/>
      <c r="J3694" s="450"/>
    </row>
    <row r="3695" spans="2:10" x14ac:dyDescent="0.2">
      <c r="B3695" s="447"/>
      <c r="C3695" s="448"/>
      <c r="D3695" s="448"/>
      <c r="E3695" s="448"/>
      <c r="F3695" s="448"/>
      <c r="G3695" s="449"/>
      <c r="H3695" s="448"/>
      <c r="I3695" s="448"/>
      <c r="J3695" s="450"/>
    </row>
    <row r="3696" spans="2:10" x14ac:dyDescent="0.2">
      <c r="B3696" s="447"/>
      <c r="C3696" s="448"/>
      <c r="D3696" s="448"/>
      <c r="E3696" s="448"/>
      <c r="F3696" s="448"/>
      <c r="G3696" s="449"/>
      <c r="H3696" s="448"/>
      <c r="I3696" s="448"/>
      <c r="J3696" s="450"/>
    </row>
    <row r="3697" spans="2:10" x14ac:dyDescent="0.2">
      <c r="B3697" s="447"/>
      <c r="C3697" s="448"/>
      <c r="D3697" s="448"/>
      <c r="E3697" s="448"/>
      <c r="F3697" s="448"/>
      <c r="G3697" s="449"/>
      <c r="H3697" s="448"/>
      <c r="I3697" s="448"/>
      <c r="J3697" s="450"/>
    </row>
    <row r="3698" spans="2:10" x14ac:dyDescent="0.2">
      <c r="B3698" s="447"/>
      <c r="C3698" s="448"/>
      <c r="D3698" s="448"/>
      <c r="E3698" s="448"/>
      <c r="F3698" s="448"/>
      <c r="G3698" s="449"/>
      <c r="H3698" s="448"/>
      <c r="I3698" s="448"/>
      <c r="J3698" s="450"/>
    </row>
    <row r="3699" spans="2:10" x14ac:dyDescent="0.2">
      <c r="B3699" s="447"/>
      <c r="C3699" s="448"/>
      <c r="D3699" s="448"/>
      <c r="E3699" s="448"/>
      <c r="F3699" s="448"/>
      <c r="G3699" s="449"/>
      <c r="H3699" s="448"/>
      <c r="I3699" s="448"/>
      <c r="J3699" s="450"/>
    </row>
    <row r="3700" spans="2:10" x14ac:dyDescent="0.2">
      <c r="B3700" s="447"/>
      <c r="C3700" s="448"/>
      <c r="D3700" s="448"/>
      <c r="E3700" s="448"/>
      <c r="F3700" s="448"/>
      <c r="G3700" s="449"/>
      <c r="H3700" s="448"/>
      <c r="I3700" s="448"/>
      <c r="J3700" s="450"/>
    </row>
    <row r="3701" spans="2:10" x14ac:dyDescent="0.2">
      <c r="B3701" s="447"/>
      <c r="C3701" s="448"/>
      <c r="D3701" s="448"/>
      <c r="E3701" s="448"/>
      <c r="F3701" s="448"/>
      <c r="G3701" s="449"/>
      <c r="H3701" s="448"/>
      <c r="I3701" s="448"/>
      <c r="J3701" s="450"/>
    </row>
    <row r="3702" spans="2:10" x14ac:dyDescent="0.2">
      <c r="B3702" s="447"/>
      <c r="C3702" s="448"/>
      <c r="D3702" s="448"/>
      <c r="E3702" s="448"/>
      <c r="F3702" s="448"/>
      <c r="G3702" s="449"/>
      <c r="H3702" s="448"/>
      <c r="I3702" s="448"/>
      <c r="J3702" s="450"/>
    </row>
    <row r="3703" spans="2:10" x14ac:dyDescent="0.2">
      <c r="B3703" s="447"/>
      <c r="C3703" s="448"/>
      <c r="D3703" s="448"/>
      <c r="E3703" s="448"/>
      <c r="F3703" s="448"/>
      <c r="G3703" s="449"/>
      <c r="H3703" s="448"/>
      <c r="I3703" s="448"/>
      <c r="J3703" s="450"/>
    </row>
    <row r="3704" spans="2:10" x14ac:dyDescent="0.2">
      <c r="B3704" s="447"/>
      <c r="C3704" s="448"/>
      <c r="D3704" s="448"/>
      <c r="E3704" s="448"/>
      <c r="F3704" s="448"/>
      <c r="G3704" s="449"/>
      <c r="H3704" s="448"/>
      <c r="I3704" s="448"/>
      <c r="J3704" s="450"/>
    </row>
    <row r="3705" spans="2:10" x14ac:dyDescent="0.2">
      <c r="B3705" s="447"/>
      <c r="C3705" s="448"/>
      <c r="D3705" s="448"/>
      <c r="E3705" s="448"/>
      <c r="F3705" s="448"/>
      <c r="G3705" s="449"/>
      <c r="H3705" s="448"/>
      <c r="I3705" s="448"/>
      <c r="J3705" s="450"/>
    </row>
    <row r="3706" spans="2:10" x14ac:dyDescent="0.2">
      <c r="B3706" s="447"/>
      <c r="C3706" s="448"/>
      <c r="D3706" s="448"/>
      <c r="E3706" s="448"/>
      <c r="F3706" s="448"/>
      <c r="G3706" s="449"/>
      <c r="H3706" s="448"/>
      <c r="I3706" s="448"/>
      <c r="J3706" s="450"/>
    </row>
    <row r="3707" spans="2:10" x14ac:dyDescent="0.2">
      <c r="B3707" s="447"/>
      <c r="C3707" s="448"/>
      <c r="D3707" s="448"/>
      <c r="E3707" s="448"/>
      <c r="F3707" s="448"/>
      <c r="G3707" s="449"/>
      <c r="H3707" s="448"/>
      <c r="I3707" s="448"/>
      <c r="J3707" s="450"/>
    </row>
    <row r="3708" spans="2:10" x14ac:dyDescent="0.2">
      <c r="B3708" s="447"/>
      <c r="C3708" s="448"/>
      <c r="D3708" s="448"/>
      <c r="E3708" s="448"/>
      <c r="F3708" s="448"/>
      <c r="G3708" s="449"/>
      <c r="H3708" s="448"/>
      <c r="I3708" s="448"/>
      <c r="J3708" s="450"/>
    </row>
    <row r="3709" spans="2:10" x14ac:dyDescent="0.2">
      <c r="B3709" s="447"/>
      <c r="C3709" s="448"/>
      <c r="D3709" s="448"/>
      <c r="E3709" s="448"/>
      <c r="F3709" s="448"/>
      <c r="G3709" s="449"/>
      <c r="H3709" s="448"/>
      <c r="I3709" s="448"/>
      <c r="J3709" s="450"/>
    </row>
    <row r="3710" spans="2:10" x14ac:dyDescent="0.2">
      <c r="B3710" s="447"/>
      <c r="C3710" s="448"/>
      <c r="D3710" s="448"/>
      <c r="E3710" s="448"/>
      <c r="F3710" s="448"/>
      <c r="G3710" s="449"/>
      <c r="H3710" s="448"/>
      <c r="I3710" s="448"/>
      <c r="J3710" s="450"/>
    </row>
    <row r="3711" spans="2:10" x14ac:dyDescent="0.2">
      <c r="B3711" s="447"/>
      <c r="C3711" s="448"/>
      <c r="D3711" s="448"/>
      <c r="E3711" s="448"/>
      <c r="F3711" s="448"/>
      <c r="G3711" s="449"/>
      <c r="H3711" s="448"/>
      <c r="I3711" s="448"/>
      <c r="J3711" s="450"/>
    </row>
    <row r="3712" spans="2:10" x14ac:dyDescent="0.2">
      <c r="B3712" s="447"/>
      <c r="C3712" s="448"/>
      <c r="D3712" s="448"/>
      <c r="E3712" s="448"/>
      <c r="F3712" s="448"/>
      <c r="G3712" s="449"/>
      <c r="H3712" s="448"/>
      <c r="I3712" s="448"/>
      <c r="J3712" s="450"/>
    </row>
    <row r="3713" spans="2:10" x14ac:dyDescent="0.2">
      <c r="B3713" s="447"/>
      <c r="C3713" s="448" t="s">
        <v>339</v>
      </c>
      <c r="D3713" s="448"/>
      <c r="E3713" s="448"/>
      <c r="F3713" s="455" t="s">
        <v>340</v>
      </c>
      <c r="G3713" s="449"/>
      <c r="H3713" s="448"/>
      <c r="I3713" s="448"/>
      <c r="J3713" s="450"/>
    </row>
    <row r="3714" spans="2:10" x14ac:dyDescent="0.2">
      <c r="B3714" s="447"/>
      <c r="C3714" s="448"/>
      <c r="D3714" s="448" t="s">
        <v>341</v>
      </c>
      <c r="E3714" s="448"/>
      <c r="F3714" s="456">
        <v>1000000</v>
      </c>
      <c r="G3714" s="449"/>
      <c r="H3714" s="448"/>
      <c r="I3714" s="448"/>
      <c r="J3714" s="450"/>
    </row>
    <row r="3715" spans="2:10" x14ac:dyDescent="0.2">
      <c r="B3715" s="447"/>
      <c r="C3715" s="448"/>
      <c r="D3715" s="448" t="s">
        <v>342</v>
      </c>
      <c r="E3715" s="448"/>
      <c r="F3715" s="462">
        <v>35.630000000000003</v>
      </c>
      <c r="G3715" s="449"/>
      <c r="H3715" s="448"/>
      <c r="I3715" s="448"/>
      <c r="J3715" s="450"/>
    </row>
    <row r="3716" spans="2:10" x14ac:dyDescent="0.2">
      <c r="B3716" s="447"/>
      <c r="C3716" s="448"/>
      <c r="D3716" s="448" t="s">
        <v>343</v>
      </c>
      <c r="E3716" s="448"/>
      <c r="F3716" s="462">
        <v>37.467926760001163</v>
      </c>
      <c r="G3716" s="449"/>
      <c r="H3716" s="448"/>
      <c r="I3716" s="448"/>
      <c r="J3716" s="450"/>
    </row>
    <row r="3717" spans="2:10" x14ac:dyDescent="0.2">
      <c r="B3717" s="447"/>
      <c r="C3717" s="448"/>
      <c r="D3717" s="448" t="s">
        <v>344</v>
      </c>
      <c r="E3717" s="448"/>
      <c r="F3717" s="462">
        <v>37.19</v>
      </c>
      <c r="G3717" s="449"/>
      <c r="H3717" s="448"/>
      <c r="I3717" s="448"/>
      <c r="J3717" s="450"/>
    </row>
    <row r="3718" spans="2:10" x14ac:dyDescent="0.2">
      <c r="B3718" s="447"/>
      <c r="C3718" s="448"/>
      <c r="D3718" s="448" t="s">
        <v>345</v>
      </c>
      <c r="E3718" s="448"/>
      <c r="F3718" s="462">
        <v>34.86</v>
      </c>
      <c r="G3718" s="449"/>
      <c r="H3718" s="448"/>
      <c r="I3718" s="448"/>
      <c r="J3718" s="450"/>
    </row>
    <row r="3719" spans="2:10" x14ac:dyDescent="0.2">
      <c r="B3719" s="447"/>
      <c r="C3719" s="448"/>
      <c r="D3719" s="448" t="s">
        <v>346</v>
      </c>
      <c r="E3719" s="448"/>
      <c r="F3719" s="462">
        <v>3.3725913007134691</v>
      </c>
      <c r="G3719" s="449"/>
      <c r="H3719" s="448"/>
      <c r="I3719" s="448"/>
      <c r="J3719" s="450"/>
    </row>
    <row r="3720" spans="2:10" x14ac:dyDescent="0.2">
      <c r="B3720" s="447"/>
      <c r="C3720" s="448"/>
      <c r="D3720" s="448" t="s">
        <v>347</v>
      </c>
      <c r="E3720" s="448"/>
      <c r="F3720" s="462">
        <v>11.37437208164817</v>
      </c>
      <c r="G3720" s="449"/>
      <c r="H3720" s="448"/>
      <c r="I3720" s="448"/>
      <c r="J3720" s="450"/>
    </row>
    <row r="3721" spans="2:10" x14ac:dyDescent="0.2">
      <c r="B3721" s="447"/>
      <c r="C3721" s="448"/>
      <c r="D3721" s="448" t="s">
        <v>348</v>
      </c>
      <c r="E3721" s="448"/>
      <c r="F3721" s="459">
        <v>0.42299755219239599</v>
      </c>
      <c r="G3721" s="449"/>
      <c r="H3721" s="448"/>
      <c r="I3721" s="448"/>
      <c r="J3721" s="450"/>
    </row>
    <row r="3722" spans="2:10" x14ac:dyDescent="0.2">
      <c r="B3722" s="447"/>
      <c r="C3722" s="448"/>
      <c r="D3722" s="448" t="s">
        <v>349</v>
      </c>
      <c r="E3722" s="448"/>
      <c r="F3722" s="460">
        <v>2.8681456297207961</v>
      </c>
      <c r="G3722" s="449"/>
      <c r="H3722" s="448"/>
      <c r="I3722" s="448"/>
      <c r="J3722" s="450"/>
    </row>
    <row r="3723" spans="2:10" x14ac:dyDescent="0.2">
      <c r="B3723" s="447"/>
      <c r="C3723" s="448"/>
      <c r="D3723" s="448" t="s">
        <v>350</v>
      </c>
      <c r="E3723" s="448"/>
      <c r="F3723" s="459">
        <v>9.0012754703947873E-2</v>
      </c>
      <c r="G3723" s="449"/>
      <c r="H3723" s="448"/>
      <c r="I3723" s="448"/>
      <c r="J3723" s="450"/>
    </row>
    <row r="3724" spans="2:10" x14ac:dyDescent="0.2">
      <c r="B3724" s="447"/>
      <c r="C3724" s="448"/>
      <c r="D3724" s="448" t="s">
        <v>351</v>
      </c>
      <c r="E3724" s="448"/>
      <c r="F3724" s="462">
        <v>26.27</v>
      </c>
      <c r="G3724" s="449"/>
      <c r="H3724" s="448"/>
      <c r="I3724" s="448"/>
      <c r="J3724" s="450"/>
    </row>
    <row r="3725" spans="2:10" x14ac:dyDescent="0.2">
      <c r="B3725" s="447"/>
      <c r="C3725" s="448"/>
      <c r="D3725" s="448" t="s">
        <v>352</v>
      </c>
      <c r="E3725" s="448"/>
      <c r="F3725" s="462">
        <v>54.44</v>
      </c>
      <c r="G3725" s="449"/>
      <c r="H3725" s="448"/>
      <c r="I3725" s="448"/>
      <c r="J3725" s="450"/>
    </row>
    <row r="3726" spans="2:10" x14ac:dyDescent="0.2">
      <c r="B3726" s="447"/>
      <c r="C3726" s="448"/>
      <c r="D3726" s="448" t="s">
        <v>353</v>
      </c>
      <c r="E3726" s="448"/>
      <c r="F3726" s="462">
        <v>28.169999999999998</v>
      </c>
      <c r="G3726" s="449"/>
      <c r="H3726" s="448"/>
      <c r="I3726" s="448"/>
      <c r="J3726" s="450"/>
    </row>
    <row r="3727" spans="2:10" x14ac:dyDescent="0.2">
      <c r="B3727" s="447"/>
      <c r="C3727" s="448"/>
      <c r="D3727" s="448" t="s">
        <v>354</v>
      </c>
      <c r="E3727" s="448"/>
      <c r="F3727" s="462">
        <v>3.3725913007134692E-3</v>
      </c>
      <c r="G3727" s="449"/>
      <c r="H3727" s="448"/>
      <c r="I3727" s="448"/>
      <c r="J3727" s="450"/>
    </row>
    <row r="3728" spans="2:10" x14ac:dyDescent="0.2">
      <c r="B3728" s="447"/>
      <c r="C3728" s="448"/>
      <c r="D3728" s="448"/>
      <c r="E3728" s="448"/>
      <c r="F3728" s="448"/>
      <c r="G3728" s="449"/>
      <c r="H3728" s="448"/>
      <c r="I3728" s="448"/>
      <c r="J3728" s="450"/>
    </row>
    <row r="3729" spans="2:10" x14ac:dyDescent="0.2">
      <c r="B3729" s="451" t="s">
        <v>665</v>
      </c>
      <c r="C3729" s="452"/>
      <c r="D3729" s="452"/>
      <c r="E3729" s="452"/>
      <c r="F3729" s="452"/>
      <c r="G3729" s="453"/>
      <c r="H3729" s="452"/>
      <c r="I3729" s="452"/>
      <c r="J3729" s="454"/>
    </row>
    <row r="3730" spans="2:10" x14ac:dyDescent="0.2">
      <c r="B3730" s="447"/>
      <c r="C3730" s="448"/>
      <c r="D3730" s="448"/>
      <c r="E3730" s="448"/>
      <c r="F3730" s="448"/>
      <c r="G3730" s="449"/>
      <c r="H3730" s="448"/>
      <c r="I3730" s="448"/>
      <c r="J3730" s="450"/>
    </row>
    <row r="3731" spans="2:10" x14ac:dyDescent="0.2">
      <c r="B3731" s="447"/>
      <c r="C3731" s="448" t="s">
        <v>356</v>
      </c>
      <c r="D3731" s="448"/>
      <c r="E3731" s="448"/>
      <c r="F3731" s="455" t="s">
        <v>340</v>
      </c>
      <c r="G3731" s="449"/>
      <c r="H3731" s="448"/>
      <c r="I3731" s="448"/>
      <c r="J3731" s="450"/>
    </row>
    <row r="3732" spans="2:10" x14ac:dyDescent="0.2">
      <c r="B3732" s="447"/>
      <c r="C3732" s="448"/>
      <c r="D3732" s="448" t="s">
        <v>357</v>
      </c>
      <c r="E3732" s="448"/>
      <c r="F3732" s="462">
        <v>26.27</v>
      </c>
      <c r="G3732" s="449"/>
      <c r="H3732" s="448"/>
      <c r="I3732" s="448"/>
      <c r="J3732" s="450"/>
    </row>
    <row r="3733" spans="2:10" x14ac:dyDescent="0.2">
      <c r="B3733" s="447"/>
      <c r="C3733" s="448"/>
      <c r="D3733" s="448" t="s">
        <v>358</v>
      </c>
      <c r="E3733" s="448"/>
      <c r="F3733" s="462">
        <v>33.340000000000003</v>
      </c>
      <c r="G3733" s="449"/>
      <c r="H3733" s="448"/>
      <c r="I3733" s="448"/>
      <c r="J3733" s="450"/>
    </row>
    <row r="3734" spans="2:10" x14ac:dyDescent="0.2">
      <c r="B3734" s="447"/>
      <c r="C3734" s="448"/>
      <c r="D3734" s="448" t="s">
        <v>359</v>
      </c>
      <c r="E3734" s="448"/>
      <c r="F3734" s="462">
        <v>34.42</v>
      </c>
      <c r="G3734" s="449"/>
      <c r="H3734" s="448"/>
      <c r="I3734" s="448"/>
      <c r="J3734" s="450"/>
    </row>
    <row r="3735" spans="2:10" x14ac:dyDescent="0.2">
      <c r="B3735" s="447"/>
      <c r="C3735" s="448"/>
      <c r="D3735" s="448" t="s">
        <v>360</v>
      </c>
      <c r="E3735" s="448"/>
      <c r="F3735" s="462">
        <v>35.35</v>
      </c>
      <c r="G3735" s="449"/>
      <c r="H3735" s="448"/>
      <c r="I3735" s="448"/>
      <c r="J3735" s="450"/>
    </row>
    <row r="3736" spans="2:10" x14ac:dyDescent="0.2">
      <c r="B3736" s="447"/>
      <c r="C3736" s="448"/>
      <c r="D3736" s="448" t="s">
        <v>361</v>
      </c>
      <c r="E3736" s="448"/>
      <c r="F3736" s="462">
        <v>36.26</v>
      </c>
      <c r="G3736" s="449"/>
      <c r="H3736" s="448"/>
      <c r="I3736" s="448"/>
      <c r="J3736" s="450"/>
    </row>
    <row r="3737" spans="2:10" x14ac:dyDescent="0.2">
      <c r="B3737" s="447"/>
      <c r="C3737" s="448"/>
      <c r="D3737" s="448" t="s">
        <v>362</v>
      </c>
      <c r="E3737" s="448"/>
      <c r="F3737" s="462">
        <v>37.19</v>
      </c>
      <c r="G3737" s="449"/>
      <c r="H3737" s="448"/>
      <c r="I3737" s="448"/>
      <c r="J3737" s="450"/>
    </row>
    <row r="3738" spans="2:10" x14ac:dyDescent="0.2">
      <c r="B3738" s="447"/>
      <c r="C3738" s="448"/>
      <c r="D3738" s="448" t="s">
        <v>363</v>
      </c>
      <c r="E3738" s="448"/>
      <c r="F3738" s="462">
        <v>38.14</v>
      </c>
      <c r="G3738" s="449"/>
      <c r="H3738" s="448"/>
      <c r="I3738" s="448"/>
      <c r="J3738" s="450"/>
    </row>
    <row r="3739" spans="2:10" x14ac:dyDescent="0.2">
      <c r="B3739" s="447"/>
      <c r="C3739" s="448"/>
      <c r="D3739" s="448" t="s">
        <v>364</v>
      </c>
      <c r="E3739" s="448"/>
      <c r="F3739" s="462">
        <v>39.159999999999997</v>
      </c>
      <c r="G3739" s="449"/>
      <c r="H3739" s="448"/>
      <c r="I3739" s="448"/>
      <c r="J3739" s="450"/>
    </row>
    <row r="3740" spans="2:10" x14ac:dyDescent="0.2">
      <c r="B3740" s="447"/>
      <c r="C3740" s="448"/>
      <c r="D3740" s="448" t="s">
        <v>365</v>
      </c>
      <c r="E3740" s="448"/>
      <c r="F3740" s="462">
        <v>40.369999999999997</v>
      </c>
      <c r="G3740" s="449"/>
      <c r="H3740" s="448"/>
      <c r="I3740" s="448"/>
      <c r="J3740" s="450"/>
    </row>
    <row r="3741" spans="2:10" x14ac:dyDescent="0.2">
      <c r="B3741" s="447"/>
      <c r="C3741" s="448"/>
      <c r="D3741" s="448" t="s">
        <v>366</v>
      </c>
      <c r="E3741" s="448"/>
      <c r="F3741" s="462">
        <v>42.04</v>
      </c>
      <c r="G3741" s="449"/>
      <c r="H3741" s="448"/>
      <c r="I3741" s="448"/>
      <c r="J3741" s="450"/>
    </row>
    <row r="3742" spans="2:10" x14ac:dyDescent="0.2">
      <c r="B3742" s="447"/>
      <c r="C3742" s="448"/>
      <c r="D3742" s="448" t="s">
        <v>367</v>
      </c>
      <c r="E3742" s="448"/>
      <c r="F3742" s="462">
        <v>54.44</v>
      </c>
      <c r="G3742" s="449"/>
      <c r="H3742" s="448"/>
      <c r="I3742" s="448"/>
      <c r="J3742" s="450"/>
    </row>
    <row r="3743" spans="2:10" x14ac:dyDescent="0.2">
      <c r="B3743" s="447"/>
      <c r="C3743" s="448"/>
      <c r="D3743" s="448"/>
      <c r="E3743" s="448"/>
      <c r="F3743" s="448"/>
      <c r="G3743" s="449"/>
      <c r="H3743" s="448"/>
      <c r="I3743" s="448"/>
      <c r="J3743" s="450"/>
    </row>
    <row r="3744" spans="2:10" x14ac:dyDescent="0.2">
      <c r="B3744" s="451" t="s">
        <v>750</v>
      </c>
      <c r="C3744" s="452"/>
      <c r="D3744" s="452"/>
      <c r="E3744" s="452"/>
      <c r="F3744" s="452"/>
      <c r="G3744" s="453"/>
      <c r="H3744" s="452"/>
      <c r="I3744" s="452"/>
      <c r="J3744" s="454"/>
    </row>
    <row r="3745" spans="2:10" x14ac:dyDescent="0.2">
      <c r="B3745" s="447"/>
      <c r="C3745" s="448"/>
      <c r="D3745" s="448"/>
      <c r="E3745" s="448"/>
      <c r="F3745" s="448"/>
      <c r="G3745" s="449"/>
      <c r="H3745" s="448"/>
      <c r="I3745" s="448"/>
      <c r="J3745" s="450"/>
    </row>
    <row r="3746" spans="2:10" x14ac:dyDescent="0.2">
      <c r="B3746" s="447"/>
      <c r="C3746" s="448" t="s">
        <v>335</v>
      </c>
      <c r="D3746" s="448"/>
      <c r="E3746" s="448"/>
      <c r="F3746" s="448"/>
      <c r="G3746" s="449"/>
      <c r="H3746" s="448"/>
      <c r="I3746" s="448"/>
      <c r="J3746" s="450"/>
    </row>
    <row r="3747" spans="2:10" x14ac:dyDescent="0.2">
      <c r="B3747" s="447"/>
      <c r="C3747" s="448"/>
      <c r="D3747" s="448" t="s">
        <v>749</v>
      </c>
      <c r="E3747" s="448"/>
      <c r="F3747" s="448"/>
      <c r="G3747" s="449"/>
      <c r="H3747" s="448"/>
      <c r="I3747" s="448"/>
      <c r="J3747" s="450"/>
    </row>
    <row r="3748" spans="2:10" x14ac:dyDescent="0.2">
      <c r="B3748" s="447"/>
      <c r="C3748" s="448"/>
      <c r="D3748" s="448" t="s">
        <v>623</v>
      </c>
      <c r="E3748" s="448"/>
      <c r="F3748" s="448"/>
      <c r="G3748" s="449"/>
      <c r="H3748" s="448"/>
      <c r="I3748" s="448"/>
      <c r="J3748" s="450"/>
    </row>
    <row r="3749" spans="2:10" x14ac:dyDescent="0.2">
      <c r="B3749" s="447"/>
      <c r="C3749" s="448"/>
      <c r="D3749" s="448" t="s">
        <v>470</v>
      </c>
      <c r="E3749" s="448"/>
      <c r="F3749" s="448"/>
      <c r="G3749" s="449"/>
      <c r="H3749" s="448"/>
      <c r="I3749" s="448"/>
      <c r="J3749" s="450"/>
    </row>
    <row r="3750" spans="2:10" x14ac:dyDescent="0.2">
      <c r="B3750" s="447"/>
      <c r="C3750" s="448"/>
      <c r="D3750" s="448"/>
      <c r="E3750" s="448"/>
      <c r="F3750" s="448"/>
      <c r="G3750" s="449"/>
      <c r="H3750" s="448"/>
      <c r="I3750" s="448"/>
      <c r="J3750" s="450"/>
    </row>
    <row r="3751" spans="2:10" x14ac:dyDescent="0.2">
      <c r="B3751" s="447"/>
      <c r="C3751" s="448"/>
      <c r="D3751" s="448"/>
      <c r="E3751" s="448"/>
      <c r="F3751" s="448"/>
      <c r="G3751" s="449"/>
      <c r="H3751" s="448"/>
      <c r="I3751" s="448"/>
      <c r="J3751" s="450"/>
    </row>
    <row r="3752" spans="2:10" x14ac:dyDescent="0.2">
      <c r="B3752" s="447"/>
      <c r="C3752" s="448"/>
      <c r="D3752" s="448"/>
      <c r="E3752" s="448"/>
      <c r="F3752" s="448"/>
      <c r="G3752" s="449"/>
      <c r="H3752" s="448"/>
      <c r="I3752" s="448"/>
      <c r="J3752" s="450"/>
    </row>
    <row r="3753" spans="2:10" x14ac:dyDescent="0.2">
      <c r="B3753" s="447"/>
      <c r="C3753" s="448"/>
      <c r="D3753" s="448"/>
      <c r="E3753" s="448"/>
      <c r="F3753" s="448"/>
      <c r="G3753" s="449"/>
      <c r="H3753" s="448"/>
      <c r="I3753" s="448"/>
      <c r="J3753" s="450"/>
    </row>
    <row r="3754" spans="2:10" x14ac:dyDescent="0.2">
      <c r="B3754" s="447"/>
      <c r="C3754" s="448"/>
      <c r="D3754" s="448"/>
      <c r="E3754" s="448"/>
      <c r="F3754" s="448"/>
      <c r="G3754" s="449"/>
      <c r="H3754" s="448"/>
      <c r="I3754" s="448"/>
      <c r="J3754" s="450"/>
    </row>
    <row r="3755" spans="2:10" x14ac:dyDescent="0.2">
      <c r="B3755" s="447"/>
      <c r="C3755" s="448"/>
      <c r="D3755" s="448"/>
      <c r="E3755" s="448"/>
      <c r="F3755" s="448"/>
      <c r="G3755" s="449"/>
      <c r="H3755" s="448"/>
      <c r="I3755" s="448"/>
      <c r="J3755" s="450"/>
    </row>
    <row r="3756" spans="2:10" x14ac:dyDescent="0.2">
      <c r="B3756" s="447"/>
      <c r="C3756" s="448"/>
      <c r="D3756" s="448"/>
      <c r="E3756" s="448"/>
      <c r="F3756" s="448"/>
      <c r="G3756" s="449"/>
      <c r="H3756" s="448"/>
      <c r="I3756" s="448"/>
      <c r="J3756" s="450"/>
    </row>
    <row r="3757" spans="2:10" x14ac:dyDescent="0.2">
      <c r="B3757" s="447"/>
      <c r="C3757" s="448"/>
      <c r="D3757" s="448"/>
      <c r="E3757" s="448"/>
      <c r="F3757" s="448"/>
      <c r="G3757" s="449"/>
      <c r="H3757" s="448"/>
      <c r="I3757" s="448"/>
      <c r="J3757" s="450"/>
    </row>
    <row r="3758" spans="2:10" x14ac:dyDescent="0.2">
      <c r="B3758" s="447"/>
      <c r="C3758" s="448"/>
      <c r="D3758" s="448"/>
      <c r="E3758" s="448"/>
      <c r="F3758" s="448"/>
      <c r="G3758" s="449"/>
      <c r="H3758" s="448"/>
      <c r="I3758" s="448"/>
      <c r="J3758" s="450"/>
    </row>
    <row r="3759" spans="2:10" x14ac:dyDescent="0.2">
      <c r="B3759" s="447"/>
      <c r="C3759" s="448"/>
      <c r="D3759" s="448"/>
      <c r="E3759" s="448"/>
      <c r="F3759" s="448"/>
      <c r="G3759" s="449"/>
      <c r="H3759" s="448"/>
      <c r="I3759" s="448"/>
      <c r="J3759" s="450"/>
    </row>
    <row r="3760" spans="2:10" x14ac:dyDescent="0.2">
      <c r="B3760" s="447"/>
      <c r="C3760" s="448"/>
      <c r="D3760" s="448"/>
      <c r="E3760" s="448"/>
      <c r="F3760" s="448"/>
      <c r="G3760" s="449"/>
      <c r="H3760" s="448"/>
      <c r="I3760" s="448"/>
      <c r="J3760" s="450"/>
    </row>
    <row r="3761" spans="2:10" x14ac:dyDescent="0.2">
      <c r="B3761" s="447"/>
      <c r="C3761" s="448"/>
      <c r="D3761" s="448"/>
      <c r="E3761" s="448"/>
      <c r="F3761" s="448"/>
      <c r="G3761" s="449"/>
      <c r="H3761" s="448"/>
      <c r="I3761" s="448"/>
      <c r="J3761" s="450"/>
    </row>
    <row r="3762" spans="2:10" x14ac:dyDescent="0.2">
      <c r="B3762" s="447"/>
      <c r="C3762" s="448"/>
      <c r="D3762" s="448"/>
      <c r="E3762" s="448"/>
      <c r="F3762" s="448"/>
      <c r="G3762" s="449"/>
      <c r="H3762" s="448"/>
      <c r="I3762" s="448"/>
      <c r="J3762" s="450"/>
    </row>
    <row r="3763" spans="2:10" x14ac:dyDescent="0.2">
      <c r="B3763" s="447"/>
      <c r="C3763" s="448"/>
      <c r="D3763" s="448"/>
      <c r="E3763" s="448"/>
      <c r="F3763" s="448"/>
      <c r="G3763" s="449"/>
      <c r="H3763" s="448"/>
      <c r="I3763" s="448"/>
      <c r="J3763" s="450"/>
    </row>
    <row r="3764" spans="2:10" x14ac:dyDescent="0.2">
      <c r="B3764" s="447"/>
      <c r="C3764" s="448"/>
      <c r="D3764" s="448"/>
      <c r="E3764" s="448"/>
      <c r="F3764" s="448"/>
      <c r="G3764" s="449"/>
      <c r="H3764" s="448"/>
      <c r="I3764" s="448"/>
      <c r="J3764" s="450"/>
    </row>
    <row r="3765" spans="2:10" x14ac:dyDescent="0.2">
      <c r="B3765" s="447"/>
      <c r="C3765" s="448"/>
      <c r="D3765" s="448"/>
      <c r="E3765" s="448"/>
      <c r="F3765" s="448"/>
      <c r="G3765" s="449"/>
      <c r="H3765" s="448"/>
      <c r="I3765" s="448"/>
      <c r="J3765" s="450"/>
    </row>
    <row r="3766" spans="2:10" x14ac:dyDescent="0.2">
      <c r="B3766" s="447"/>
      <c r="C3766" s="448"/>
      <c r="D3766" s="448"/>
      <c r="E3766" s="448"/>
      <c r="F3766" s="448"/>
      <c r="G3766" s="449"/>
      <c r="H3766" s="448"/>
      <c r="I3766" s="448"/>
      <c r="J3766" s="450"/>
    </row>
    <row r="3767" spans="2:10" x14ac:dyDescent="0.2">
      <c r="B3767" s="447"/>
      <c r="C3767" s="448"/>
      <c r="D3767" s="448"/>
      <c r="E3767" s="448"/>
      <c r="F3767" s="448"/>
      <c r="G3767" s="449"/>
      <c r="H3767" s="448"/>
      <c r="I3767" s="448"/>
      <c r="J3767" s="450"/>
    </row>
    <row r="3768" spans="2:10" x14ac:dyDescent="0.2">
      <c r="B3768" s="447"/>
      <c r="C3768" s="448"/>
      <c r="D3768" s="448"/>
      <c r="E3768" s="448"/>
      <c r="F3768" s="448"/>
      <c r="G3768" s="449"/>
      <c r="H3768" s="448"/>
      <c r="I3768" s="448"/>
      <c r="J3768" s="450"/>
    </row>
    <row r="3769" spans="2:10" x14ac:dyDescent="0.2">
      <c r="B3769" s="447"/>
      <c r="C3769" s="448" t="s">
        <v>339</v>
      </c>
      <c r="D3769" s="448"/>
      <c r="E3769" s="448"/>
      <c r="F3769" s="455" t="s">
        <v>340</v>
      </c>
      <c r="G3769" s="449"/>
      <c r="H3769" s="448"/>
      <c r="I3769" s="448"/>
      <c r="J3769" s="450"/>
    </row>
    <row r="3770" spans="2:10" x14ac:dyDescent="0.2">
      <c r="B3770" s="447"/>
      <c r="C3770" s="448"/>
      <c r="D3770" s="448" t="s">
        <v>341</v>
      </c>
      <c r="E3770" s="448"/>
      <c r="F3770" s="456">
        <v>1000000</v>
      </c>
      <c r="G3770" s="449"/>
      <c r="H3770" s="448"/>
      <c r="I3770" s="448"/>
      <c r="J3770" s="450"/>
    </row>
    <row r="3771" spans="2:10" x14ac:dyDescent="0.2">
      <c r="B3771" s="447"/>
      <c r="C3771" s="448"/>
      <c r="D3771" s="448" t="s">
        <v>342</v>
      </c>
      <c r="E3771" s="448"/>
      <c r="F3771" s="462">
        <v>43.6</v>
      </c>
      <c r="G3771" s="449"/>
      <c r="H3771" s="448"/>
      <c r="I3771" s="448"/>
      <c r="J3771" s="450"/>
    </row>
    <row r="3772" spans="2:10" x14ac:dyDescent="0.2">
      <c r="B3772" s="447"/>
      <c r="C3772" s="448"/>
      <c r="D3772" s="448" t="s">
        <v>343</v>
      </c>
      <c r="E3772" s="448"/>
      <c r="F3772" s="462">
        <v>45.44109296000223</v>
      </c>
      <c r="G3772" s="449"/>
      <c r="H3772" s="448"/>
      <c r="I3772" s="448"/>
      <c r="J3772" s="450"/>
    </row>
    <row r="3773" spans="2:10" x14ac:dyDescent="0.2">
      <c r="B3773" s="447"/>
      <c r="C3773" s="448"/>
      <c r="D3773" s="448" t="s">
        <v>344</v>
      </c>
      <c r="E3773" s="448"/>
      <c r="F3773" s="462">
        <v>45.16</v>
      </c>
      <c r="G3773" s="449"/>
      <c r="H3773" s="448"/>
      <c r="I3773" s="448"/>
      <c r="J3773" s="450"/>
    </row>
    <row r="3774" spans="2:10" x14ac:dyDescent="0.2">
      <c r="B3774" s="447"/>
      <c r="C3774" s="448"/>
      <c r="D3774" s="448" t="s">
        <v>345</v>
      </c>
      <c r="E3774" s="448"/>
      <c r="F3774" s="462">
        <v>43.9</v>
      </c>
      <c r="G3774" s="449"/>
      <c r="H3774" s="448"/>
      <c r="I3774" s="448"/>
      <c r="J3774" s="450"/>
    </row>
    <row r="3775" spans="2:10" x14ac:dyDescent="0.2">
      <c r="B3775" s="447"/>
      <c r="C3775" s="448"/>
      <c r="D3775" s="448" t="s">
        <v>346</v>
      </c>
      <c r="E3775" s="448"/>
      <c r="F3775" s="462">
        <v>3.3829386300836854</v>
      </c>
      <c r="G3775" s="449"/>
      <c r="H3775" s="448"/>
      <c r="I3775" s="448"/>
      <c r="J3775" s="450"/>
    </row>
    <row r="3776" spans="2:10" x14ac:dyDescent="0.2">
      <c r="B3776" s="447"/>
      <c r="C3776" s="448"/>
      <c r="D3776" s="448" t="s">
        <v>347</v>
      </c>
      <c r="E3776" s="448"/>
      <c r="F3776" s="462">
        <v>11.444273774912482</v>
      </c>
      <c r="G3776" s="449"/>
      <c r="H3776" s="448"/>
      <c r="I3776" s="448"/>
      <c r="J3776" s="450"/>
    </row>
    <row r="3777" spans="2:10" x14ac:dyDescent="0.2">
      <c r="B3777" s="447"/>
      <c r="C3777" s="448"/>
      <c r="D3777" s="448" t="s">
        <v>348</v>
      </c>
      <c r="E3777" s="448"/>
      <c r="F3777" s="459">
        <v>0.41257976307931943</v>
      </c>
      <c r="G3777" s="449"/>
      <c r="H3777" s="448"/>
      <c r="I3777" s="448"/>
      <c r="J3777" s="450"/>
    </row>
    <row r="3778" spans="2:10" x14ac:dyDescent="0.2">
      <c r="B3778" s="447"/>
      <c r="C3778" s="448"/>
      <c r="D3778" s="448" t="s">
        <v>349</v>
      </c>
      <c r="E3778" s="448"/>
      <c r="F3778" s="460">
        <v>2.8694907453200549</v>
      </c>
      <c r="G3778" s="449"/>
      <c r="H3778" s="448"/>
      <c r="I3778" s="448"/>
      <c r="J3778" s="450"/>
    </row>
    <row r="3779" spans="2:10" x14ac:dyDescent="0.2">
      <c r="B3779" s="447"/>
      <c r="C3779" s="448"/>
      <c r="D3779" s="448" t="s">
        <v>350</v>
      </c>
      <c r="E3779" s="448"/>
      <c r="F3779" s="459">
        <v>7.4446682720888488E-2</v>
      </c>
      <c r="G3779" s="449"/>
      <c r="H3779" s="448"/>
      <c r="I3779" s="448"/>
      <c r="J3779" s="450"/>
    </row>
    <row r="3780" spans="2:10" x14ac:dyDescent="0.2">
      <c r="B3780" s="447"/>
      <c r="C3780" s="448"/>
      <c r="D3780" s="448" t="s">
        <v>351</v>
      </c>
      <c r="E3780" s="448"/>
      <c r="F3780" s="462">
        <v>34.68</v>
      </c>
      <c r="G3780" s="449"/>
      <c r="H3780" s="448"/>
      <c r="I3780" s="448"/>
      <c r="J3780" s="450"/>
    </row>
    <row r="3781" spans="2:10" x14ac:dyDescent="0.2">
      <c r="B3781" s="447"/>
      <c r="C3781" s="448"/>
      <c r="D3781" s="448" t="s">
        <v>352</v>
      </c>
      <c r="E3781" s="448"/>
      <c r="F3781" s="462">
        <v>64.44</v>
      </c>
      <c r="G3781" s="449"/>
      <c r="H3781" s="448"/>
      <c r="I3781" s="448"/>
      <c r="J3781" s="450"/>
    </row>
    <row r="3782" spans="2:10" x14ac:dyDescent="0.2">
      <c r="B3782" s="447"/>
      <c r="C3782" s="448"/>
      <c r="D3782" s="448" t="s">
        <v>353</v>
      </c>
      <c r="E3782" s="448"/>
      <c r="F3782" s="462">
        <v>29.759999999999998</v>
      </c>
      <c r="G3782" s="449"/>
      <c r="H3782" s="448"/>
      <c r="I3782" s="448"/>
      <c r="J3782" s="450"/>
    </row>
    <row r="3783" spans="2:10" x14ac:dyDescent="0.2">
      <c r="B3783" s="447"/>
      <c r="C3783" s="448"/>
      <c r="D3783" s="448" t="s">
        <v>354</v>
      </c>
      <c r="E3783" s="448"/>
      <c r="F3783" s="462">
        <v>3.3829386300836856E-3</v>
      </c>
      <c r="G3783" s="449"/>
      <c r="H3783" s="448"/>
      <c r="I3783" s="448"/>
      <c r="J3783" s="450"/>
    </row>
    <row r="3784" spans="2:10" x14ac:dyDescent="0.2">
      <c r="B3784" s="447"/>
      <c r="C3784" s="448"/>
      <c r="D3784" s="448"/>
      <c r="E3784" s="448"/>
      <c r="F3784" s="448"/>
      <c r="G3784" s="449"/>
      <c r="H3784" s="448"/>
      <c r="I3784" s="448"/>
      <c r="J3784" s="450"/>
    </row>
    <row r="3785" spans="2:10" x14ac:dyDescent="0.2">
      <c r="B3785" s="451" t="s">
        <v>748</v>
      </c>
      <c r="C3785" s="452"/>
      <c r="D3785" s="452"/>
      <c r="E3785" s="452"/>
      <c r="F3785" s="452"/>
      <c r="G3785" s="453"/>
      <c r="H3785" s="452"/>
      <c r="I3785" s="452"/>
      <c r="J3785" s="454"/>
    </row>
    <row r="3786" spans="2:10" x14ac:dyDescent="0.2">
      <c r="B3786" s="447"/>
      <c r="C3786" s="448"/>
      <c r="D3786" s="448"/>
      <c r="E3786" s="448"/>
      <c r="F3786" s="448"/>
      <c r="G3786" s="449"/>
      <c r="H3786" s="448"/>
      <c r="I3786" s="448"/>
      <c r="J3786" s="450"/>
    </row>
    <row r="3787" spans="2:10" x14ac:dyDescent="0.2">
      <c r="B3787" s="447"/>
      <c r="C3787" s="448" t="s">
        <v>356</v>
      </c>
      <c r="D3787" s="448"/>
      <c r="E3787" s="448"/>
      <c r="F3787" s="455" t="s">
        <v>340</v>
      </c>
      <c r="G3787" s="449"/>
      <c r="H3787" s="448"/>
      <c r="I3787" s="448"/>
      <c r="J3787" s="450"/>
    </row>
    <row r="3788" spans="2:10" x14ac:dyDescent="0.2">
      <c r="B3788" s="447"/>
      <c r="C3788" s="448"/>
      <c r="D3788" s="448" t="s">
        <v>357</v>
      </c>
      <c r="E3788" s="448"/>
      <c r="F3788" s="462">
        <v>34.68</v>
      </c>
      <c r="G3788" s="449"/>
      <c r="H3788" s="448"/>
      <c r="I3788" s="448"/>
      <c r="J3788" s="450"/>
    </row>
    <row r="3789" spans="2:10" x14ac:dyDescent="0.2">
      <c r="B3789" s="447"/>
      <c r="C3789" s="448"/>
      <c r="D3789" s="448" t="s">
        <v>358</v>
      </c>
      <c r="E3789" s="448"/>
      <c r="F3789" s="462">
        <v>41.29</v>
      </c>
      <c r="G3789" s="449"/>
      <c r="H3789" s="448"/>
      <c r="I3789" s="448"/>
      <c r="J3789" s="450"/>
    </row>
    <row r="3790" spans="2:10" x14ac:dyDescent="0.2">
      <c r="B3790" s="447"/>
      <c r="C3790" s="448"/>
      <c r="D3790" s="448" t="s">
        <v>359</v>
      </c>
      <c r="E3790" s="448"/>
      <c r="F3790" s="462">
        <v>42.4</v>
      </c>
      <c r="G3790" s="449"/>
      <c r="H3790" s="448"/>
      <c r="I3790" s="448"/>
      <c r="J3790" s="450"/>
    </row>
    <row r="3791" spans="2:10" x14ac:dyDescent="0.2">
      <c r="B3791" s="447"/>
      <c r="C3791" s="448"/>
      <c r="D3791" s="448" t="s">
        <v>360</v>
      </c>
      <c r="E3791" s="448"/>
      <c r="F3791" s="462">
        <v>43.33</v>
      </c>
      <c r="G3791" s="449"/>
      <c r="H3791" s="448"/>
      <c r="I3791" s="448"/>
      <c r="J3791" s="450"/>
    </row>
    <row r="3792" spans="2:10" x14ac:dyDescent="0.2">
      <c r="B3792" s="447"/>
      <c r="C3792" s="448"/>
      <c r="D3792" s="448" t="s">
        <v>361</v>
      </c>
      <c r="E3792" s="448"/>
      <c r="F3792" s="462">
        <v>44.24</v>
      </c>
      <c r="G3792" s="449"/>
      <c r="H3792" s="448"/>
      <c r="I3792" s="448"/>
      <c r="J3792" s="450"/>
    </row>
    <row r="3793" spans="2:10" x14ac:dyDescent="0.2">
      <c r="B3793" s="447"/>
      <c r="C3793" s="448"/>
      <c r="D3793" s="448" t="s">
        <v>362</v>
      </c>
      <c r="E3793" s="448"/>
      <c r="F3793" s="462">
        <v>45.16</v>
      </c>
      <c r="G3793" s="449"/>
      <c r="H3793" s="448"/>
      <c r="I3793" s="448"/>
      <c r="J3793" s="450"/>
    </row>
    <row r="3794" spans="2:10" x14ac:dyDescent="0.2">
      <c r="B3794" s="447"/>
      <c r="C3794" s="448"/>
      <c r="D3794" s="448" t="s">
        <v>363</v>
      </c>
      <c r="E3794" s="448"/>
      <c r="F3794" s="462">
        <v>46.12</v>
      </c>
      <c r="G3794" s="449"/>
      <c r="H3794" s="448"/>
      <c r="I3794" s="448"/>
      <c r="J3794" s="450"/>
    </row>
    <row r="3795" spans="2:10" x14ac:dyDescent="0.2">
      <c r="B3795" s="447"/>
      <c r="C3795" s="448"/>
      <c r="D3795" s="448" t="s">
        <v>364</v>
      </c>
      <c r="E3795" s="448"/>
      <c r="F3795" s="462">
        <v>47.14</v>
      </c>
      <c r="G3795" s="449"/>
      <c r="H3795" s="448"/>
      <c r="I3795" s="448"/>
      <c r="J3795" s="450"/>
    </row>
    <row r="3796" spans="2:10" x14ac:dyDescent="0.2">
      <c r="B3796" s="447"/>
      <c r="C3796" s="448"/>
      <c r="D3796" s="448" t="s">
        <v>365</v>
      </c>
      <c r="E3796" s="448"/>
      <c r="F3796" s="462">
        <v>48.35</v>
      </c>
      <c r="G3796" s="449"/>
      <c r="H3796" s="448"/>
      <c r="I3796" s="448"/>
      <c r="J3796" s="450"/>
    </row>
    <row r="3797" spans="2:10" x14ac:dyDescent="0.2">
      <c r="B3797" s="447"/>
      <c r="C3797" s="448"/>
      <c r="D3797" s="448" t="s">
        <v>366</v>
      </c>
      <c r="E3797" s="448"/>
      <c r="F3797" s="462">
        <v>50.02</v>
      </c>
      <c r="G3797" s="449"/>
      <c r="H3797" s="448"/>
      <c r="I3797" s="448"/>
      <c r="J3797" s="450"/>
    </row>
    <row r="3798" spans="2:10" x14ac:dyDescent="0.2">
      <c r="B3798" s="447"/>
      <c r="C3798" s="448"/>
      <c r="D3798" s="448" t="s">
        <v>367</v>
      </c>
      <c r="E3798" s="448"/>
      <c r="F3798" s="462">
        <v>64.44</v>
      </c>
      <c r="G3798" s="449"/>
      <c r="H3798" s="448"/>
      <c r="I3798" s="448"/>
      <c r="J3798" s="450"/>
    </row>
    <row r="3799" spans="2:10" x14ac:dyDescent="0.2">
      <c r="B3799" s="447"/>
      <c r="C3799" s="448"/>
      <c r="D3799" s="448"/>
      <c r="E3799" s="448"/>
      <c r="F3799" s="448"/>
      <c r="G3799" s="449"/>
      <c r="H3799" s="448"/>
      <c r="I3799" s="448"/>
      <c r="J3799" s="450"/>
    </row>
    <row r="3800" spans="2:10" x14ac:dyDescent="0.2">
      <c r="B3800" s="447" t="s">
        <v>669</v>
      </c>
      <c r="C3800" s="448"/>
      <c r="D3800" s="448"/>
      <c r="E3800" s="448"/>
      <c r="F3800" s="448"/>
      <c r="G3800" s="449"/>
      <c r="H3800" s="448"/>
      <c r="I3800" s="448"/>
      <c r="J3800" s="450"/>
    </row>
    <row r="3801" spans="2:10" x14ac:dyDescent="0.2">
      <c r="B3801" s="447"/>
      <c r="C3801" s="448"/>
      <c r="D3801" s="448"/>
      <c r="E3801" s="448"/>
      <c r="F3801" s="448"/>
      <c r="G3801" s="453" t="s">
        <v>327</v>
      </c>
      <c r="H3801" s="448"/>
      <c r="I3801" s="448"/>
      <c r="J3801" s="450"/>
    </row>
    <row r="3802" spans="2:10" x14ac:dyDescent="0.2">
      <c r="B3802" s="447"/>
      <c r="C3802" s="448"/>
      <c r="D3802" s="448"/>
      <c r="E3802" s="448"/>
      <c r="F3802" s="448"/>
      <c r="G3802" s="449"/>
      <c r="H3802" s="448"/>
      <c r="I3802" s="448"/>
      <c r="J3802" s="450"/>
    </row>
    <row r="3803" spans="2:10" x14ac:dyDescent="0.2">
      <c r="B3803" s="447"/>
      <c r="C3803" s="448"/>
      <c r="D3803" s="448"/>
      <c r="E3803" s="448"/>
      <c r="F3803" s="448"/>
      <c r="G3803" s="449"/>
      <c r="H3803" s="448"/>
      <c r="I3803" s="448"/>
      <c r="J3803" s="450"/>
    </row>
    <row r="3804" spans="2:10" x14ac:dyDescent="0.2">
      <c r="B3804" s="451" t="s">
        <v>747</v>
      </c>
      <c r="C3804" s="448"/>
      <c r="D3804" s="448"/>
      <c r="E3804" s="448"/>
      <c r="F3804" s="448"/>
      <c r="G3804" s="449"/>
      <c r="H3804" s="448"/>
      <c r="I3804" s="448"/>
      <c r="J3804" s="450"/>
    </row>
    <row r="3805" spans="2:10" x14ac:dyDescent="0.2">
      <c r="B3805" s="447"/>
      <c r="C3805" s="448"/>
      <c r="D3805" s="448"/>
      <c r="E3805" s="448"/>
      <c r="F3805" s="448"/>
      <c r="G3805" s="449"/>
      <c r="H3805" s="448"/>
      <c r="I3805" s="448"/>
      <c r="J3805" s="450"/>
    </row>
    <row r="3806" spans="2:10" x14ac:dyDescent="0.2">
      <c r="B3806" s="451" t="s">
        <v>670</v>
      </c>
      <c r="C3806" s="452"/>
      <c r="D3806" s="452"/>
      <c r="E3806" s="452"/>
      <c r="F3806" s="452"/>
      <c r="G3806" s="453"/>
      <c r="H3806" s="452"/>
      <c r="I3806" s="452"/>
      <c r="J3806" s="454"/>
    </row>
    <row r="3807" spans="2:10" x14ac:dyDescent="0.2">
      <c r="B3807" s="447"/>
      <c r="C3807" s="448"/>
      <c r="D3807" s="448"/>
      <c r="E3807" s="448"/>
      <c r="F3807" s="448"/>
      <c r="G3807" s="449"/>
      <c r="H3807" s="448"/>
      <c r="I3807" s="448"/>
      <c r="J3807" s="450"/>
    </row>
    <row r="3808" spans="2:10" x14ac:dyDescent="0.2">
      <c r="B3808" s="447"/>
      <c r="C3808" s="448" t="s">
        <v>671</v>
      </c>
      <c r="D3808" s="448"/>
      <c r="E3808" s="448"/>
      <c r="F3808" s="448"/>
      <c r="G3808" s="449"/>
      <c r="H3808" s="448"/>
      <c r="I3808" s="448"/>
      <c r="J3808" s="450"/>
    </row>
    <row r="3809" spans="2:10" x14ac:dyDescent="0.2">
      <c r="B3809" s="447"/>
      <c r="C3809" s="448"/>
      <c r="D3809" s="448" t="s">
        <v>351</v>
      </c>
      <c r="E3809" s="448"/>
      <c r="F3809" s="464">
        <v>18</v>
      </c>
      <c r="G3809" s="449"/>
      <c r="H3809" s="448"/>
      <c r="I3809" s="448"/>
      <c r="J3809" s="450"/>
    </row>
    <row r="3810" spans="2:10" x14ac:dyDescent="0.2">
      <c r="B3810" s="447"/>
      <c r="C3810" s="448"/>
      <c r="D3810" s="448" t="s">
        <v>672</v>
      </c>
      <c r="E3810" s="448"/>
      <c r="F3810" s="464">
        <v>20</v>
      </c>
      <c r="G3810" s="449"/>
      <c r="H3810" s="448"/>
      <c r="I3810" s="448"/>
      <c r="J3810" s="450"/>
    </row>
    <row r="3811" spans="2:10" x14ac:dyDescent="0.2">
      <c r="B3811" s="447"/>
      <c r="C3811" s="448"/>
      <c r="D3811" s="448" t="s">
        <v>352</v>
      </c>
      <c r="E3811" s="448"/>
      <c r="F3811" s="464">
        <v>22</v>
      </c>
      <c r="G3811" s="449"/>
      <c r="H3811" s="448"/>
      <c r="I3811" s="448"/>
      <c r="J3811" s="450"/>
    </row>
    <row r="3812" spans="2:10" x14ac:dyDescent="0.2">
      <c r="B3812" s="447"/>
      <c r="C3812" s="448"/>
      <c r="D3812" s="448"/>
      <c r="E3812" s="448"/>
      <c r="F3812" s="455"/>
      <c r="G3812" s="449"/>
      <c r="H3812" s="448"/>
      <c r="I3812" s="448"/>
      <c r="J3812" s="450"/>
    </row>
    <row r="3813" spans="2:10" x14ac:dyDescent="0.2">
      <c r="B3813" s="447"/>
      <c r="C3813" s="448"/>
      <c r="D3813" s="448"/>
      <c r="E3813" s="448"/>
      <c r="F3813" s="455"/>
      <c r="G3813" s="449"/>
      <c r="H3813" s="448"/>
      <c r="I3813" s="448"/>
      <c r="J3813" s="450"/>
    </row>
    <row r="3814" spans="2:10" x14ac:dyDescent="0.2">
      <c r="B3814" s="447"/>
      <c r="C3814" s="448"/>
      <c r="D3814" s="448"/>
      <c r="E3814" s="448"/>
      <c r="F3814" s="448"/>
      <c r="G3814" s="449"/>
      <c r="H3814" s="448"/>
      <c r="I3814" s="448"/>
      <c r="J3814" s="450"/>
    </row>
    <row r="3815" spans="2:10" x14ac:dyDescent="0.2">
      <c r="B3815" s="447"/>
      <c r="C3815" s="448"/>
      <c r="D3815" s="448"/>
      <c r="E3815" s="448"/>
      <c r="F3815" s="448"/>
      <c r="G3815" s="449"/>
      <c r="H3815" s="448"/>
      <c r="I3815" s="448"/>
      <c r="J3815" s="450"/>
    </row>
    <row r="3816" spans="2:10" x14ac:dyDescent="0.2">
      <c r="B3816" s="447"/>
      <c r="C3816" s="448"/>
      <c r="D3816" s="448"/>
      <c r="E3816" s="448"/>
      <c r="F3816" s="448"/>
      <c r="G3816" s="449"/>
      <c r="H3816" s="448"/>
      <c r="I3816" s="448"/>
      <c r="J3816" s="450"/>
    </row>
    <row r="3817" spans="2:10" x14ac:dyDescent="0.2">
      <c r="B3817" s="451" t="s">
        <v>673</v>
      </c>
      <c r="C3817" s="452"/>
      <c r="D3817" s="452"/>
      <c r="E3817" s="452"/>
      <c r="F3817" s="452"/>
      <c r="G3817" s="453"/>
      <c r="H3817" s="452"/>
      <c r="I3817" s="452"/>
      <c r="J3817" s="454"/>
    </row>
    <row r="3818" spans="2:10" x14ac:dyDescent="0.2">
      <c r="B3818" s="447"/>
      <c r="C3818" s="448"/>
      <c r="D3818" s="448"/>
      <c r="E3818" s="448"/>
      <c r="F3818" s="448"/>
      <c r="G3818" s="449"/>
      <c r="H3818" s="448"/>
      <c r="I3818" s="448"/>
      <c r="J3818" s="450"/>
    </row>
    <row r="3819" spans="2:10" x14ac:dyDescent="0.2">
      <c r="B3819" s="447"/>
      <c r="C3819" s="448" t="s">
        <v>671</v>
      </c>
      <c r="D3819" s="448"/>
      <c r="E3819" s="448"/>
      <c r="F3819" s="448"/>
      <c r="G3819" s="449"/>
      <c r="H3819" s="448"/>
      <c r="I3819" s="448"/>
      <c r="J3819" s="450"/>
    </row>
    <row r="3820" spans="2:10" x14ac:dyDescent="0.2">
      <c r="B3820" s="447"/>
      <c r="C3820" s="448"/>
      <c r="D3820" s="448" t="s">
        <v>351</v>
      </c>
      <c r="E3820" s="448"/>
      <c r="F3820" s="464">
        <v>9</v>
      </c>
      <c r="G3820" s="449"/>
      <c r="H3820" s="448"/>
      <c r="I3820" s="448"/>
      <c r="J3820" s="450"/>
    </row>
    <row r="3821" spans="2:10" x14ac:dyDescent="0.2">
      <c r="B3821" s="447"/>
      <c r="C3821" s="448"/>
      <c r="D3821" s="448" t="s">
        <v>672</v>
      </c>
      <c r="E3821" s="448"/>
      <c r="F3821" s="464">
        <v>10</v>
      </c>
      <c r="G3821" s="449"/>
      <c r="H3821" s="448"/>
      <c r="I3821" s="448"/>
      <c r="J3821" s="450"/>
    </row>
    <row r="3822" spans="2:10" x14ac:dyDescent="0.2">
      <c r="B3822" s="447"/>
      <c r="C3822" s="448"/>
      <c r="D3822" s="448" t="s">
        <v>352</v>
      </c>
      <c r="E3822" s="448"/>
      <c r="F3822" s="464">
        <v>11</v>
      </c>
      <c r="G3822" s="449"/>
      <c r="H3822" s="448"/>
      <c r="I3822" s="448"/>
      <c r="J3822" s="450"/>
    </row>
    <row r="3823" spans="2:10" x14ac:dyDescent="0.2">
      <c r="B3823" s="447"/>
      <c r="C3823" s="448"/>
      <c r="D3823" s="448"/>
      <c r="E3823" s="448"/>
      <c r="F3823" s="455"/>
      <c r="G3823" s="449"/>
      <c r="H3823" s="448"/>
      <c r="I3823" s="448"/>
      <c r="J3823" s="450"/>
    </row>
    <row r="3824" spans="2:10" x14ac:dyDescent="0.2">
      <c r="B3824" s="447"/>
      <c r="C3824" s="448"/>
      <c r="D3824" s="448"/>
      <c r="E3824" s="448"/>
      <c r="F3824" s="455"/>
      <c r="G3824" s="449"/>
      <c r="H3824" s="448"/>
      <c r="I3824" s="448"/>
      <c r="J3824" s="450"/>
    </row>
    <row r="3825" spans="2:10" x14ac:dyDescent="0.2">
      <c r="B3825" s="447"/>
      <c r="C3825" s="448"/>
      <c r="D3825" s="448"/>
      <c r="E3825" s="448"/>
      <c r="F3825" s="448"/>
      <c r="G3825" s="449"/>
      <c r="H3825" s="448"/>
      <c r="I3825" s="448"/>
      <c r="J3825" s="450"/>
    </row>
    <row r="3826" spans="2:10" x14ac:dyDescent="0.2">
      <c r="B3826" s="447"/>
      <c r="C3826" s="448"/>
      <c r="D3826" s="448"/>
      <c r="E3826" s="448"/>
      <c r="F3826" s="448"/>
      <c r="G3826" s="449"/>
      <c r="H3826" s="448"/>
      <c r="I3826" s="448"/>
      <c r="J3826" s="450"/>
    </row>
    <row r="3827" spans="2:10" x14ac:dyDescent="0.2">
      <c r="B3827" s="447"/>
      <c r="C3827" s="448"/>
      <c r="D3827" s="448"/>
      <c r="E3827" s="448"/>
      <c r="F3827" s="448"/>
      <c r="G3827" s="449"/>
      <c r="H3827" s="448"/>
      <c r="I3827" s="448"/>
      <c r="J3827" s="450"/>
    </row>
    <row r="3828" spans="2:10" x14ac:dyDescent="0.2">
      <c r="B3828" s="451" t="s">
        <v>674</v>
      </c>
      <c r="C3828" s="452"/>
      <c r="D3828" s="452"/>
      <c r="E3828" s="452"/>
      <c r="F3828" s="452"/>
      <c r="G3828" s="453"/>
      <c r="H3828" s="452"/>
      <c r="I3828" s="452"/>
      <c r="J3828" s="454"/>
    </row>
    <row r="3829" spans="2:10" x14ac:dyDescent="0.2">
      <c r="B3829" s="447"/>
      <c r="C3829" s="448"/>
      <c r="D3829" s="448"/>
      <c r="E3829" s="448"/>
      <c r="F3829" s="448"/>
      <c r="G3829" s="449"/>
      <c r="H3829" s="448"/>
      <c r="I3829" s="448"/>
      <c r="J3829" s="450"/>
    </row>
    <row r="3830" spans="2:10" x14ac:dyDescent="0.2">
      <c r="B3830" s="447"/>
      <c r="C3830" s="448" t="s">
        <v>671</v>
      </c>
      <c r="D3830" s="448"/>
      <c r="E3830" s="448"/>
      <c r="F3830" s="448"/>
      <c r="G3830" s="449"/>
      <c r="H3830" s="448"/>
      <c r="I3830" s="448"/>
      <c r="J3830" s="450"/>
    </row>
    <row r="3831" spans="2:10" x14ac:dyDescent="0.2">
      <c r="B3831" s="447"/>
      <c r="C3831" s="448"/>
      <c r="D3831" s="448" t="s">
        <v>351</v>
      </c>
      <c r="E3831" s="448"/>
      <c r="F3831" s="464">
        <v>9</v>
      </c>
      <c r="G3831" s="449"/>
      <c r="H3831" s="448"/>
      <c r="I3831" s="448"/>
      <c r="J3831" s="450"/>
    </row>
    <row r="3832" spans="2:10" x14ac:dyDescent="0.2">
      <c r="B3832" s="447"/>
      <c r="C3832" s="448"/>
      <c r="D3832" s="448" t="s">
        <v>672</v>
      </c>
      <c r="E3832" s="448"/>
      <c r="F3832" s="464">
        <v>10</v>
      </c>
      <c r="G3832" s="449"/>
      <c r="H3832" s="448"/>
      <c r="I3832" s="448"/>
      <c r="J3832" s="450"/>
    </row>
    <row r="3833" spans="2:10" x14ac:dyDescent="0.2">
      <c r="B3833" s="447"/>
      <c r="C3833" s="448"/>
      <c r="D3833" s="448" t="s">
        <v>352</v>
      </c>
      <c r="E3833" s="448"/>
      <c r="F3833" s="464">
        <v>11</v>
      </c>
      <c r="G3833" s="449"/>
      <c r="H3833" s="448"/>
      <c r="I3833" s="448"/>
      <c r="J3833" s="450"/>
    </row>
    <row r="3834" spans="2:10" x14ac:dyDescent="0.2">
      <c r="B3834" s="447"/>
      <c r="C3834" s="448"/>
      <c r="D3834" s="448"/>
      <c r="E3834" s="448"/>
      <c r="F3834" s="455"/>
      <c r="G3834" s="449"/>
      <c r="H3834" s="448"/>
      <c r="I3834" s="448"/>
      <c r="J3834" s="450"/>
    </row>
    <row r="3835" spans="2:10" x14ac:dyDescent="0.2">
      <c r="B3835" s="447"/>
      <c r="C3835" s="448"/>
      <c r="D3835" s="448"/>
      <c r="E3835" s="448"/>
      <c r="F3835" s="455"/>
      <c r="G3835" s="449"/>
      <c r="H3835" s="448"/>
      <c r="I3835" s="448"/>
      <c r="J3835" s="450"/>
    </row>
    <row r="3836" spans="2:10" x14ac:dyDescent="0.2">
      <c r="B3836" s="447"/>
      <c r="C3836" s="448"/>
      <c r="D3836" s="448"/>
      <c r="E3836" s="448"/>
      <c r="F3836" s="448"/>
      <c r="G3836" s="449"/>
      <c r="H3836" s="448"/>
      <c r="I3836" s="448"/>
      <c r="J3836" s="450"/>
    </row>
    <row r="3837" spans="2:10" x14ac:dyDescent="0.2">
      <c r="B3837" s="447"/>
      <c r="C3837" s="448"/>
      <c r="D3837" s="448"/>
      <c r="E3837" s="448"/>
      <c r="F3837" s="448"/>
      <c r="G3837" s="449"/>
      <c r="H3837" s="448"/>
      <c r="I3837" s="448"/>
      <c r="J3837" s="450"/>
    </row>
    <row r="3838" spans="2:10" x14ac:dyDescent="0.2">
      <c r="B3838" s="447"/>
      <c r="C3838" s="448"/>
      <c r="D3838" s="448"/>
      <c r="E3838" s="448"/>
      <c r="F3838" s="448"/>
      <c r="G3838" s="449"/>
      <c r="H3838" s="448"/>
      <c r="I3838" s="448"/>
      <c r="J3838" s="450"/>
    </row>
    <row r="3839" spans="2:10" x14ac:dyDescent="0.2">
      <c r="B3839" s="451" t="s">
        <v>675</v>
      </c>
      <c r="C3839" s="452"/>
      <c r="D3839" s="452"/>
      <c r="E3839" s="452"/>
      <c r="F3839" s="452"/>
      <c r="G3839" s="453"/>
      <c r="H3839" s="452"/>
      <c r="I3839" s="452"/>
      <c r="J3839" s="454"/>
    </row>
    <row r="3840" spans="2:10" x14ac:dyDescent="0.2">
      <c r="B3840" s="447"/>
      <c r="C3840" s="448"/>
      <c r="D3840" s="448"/>
      <c r="E3840" s="448"/>
      <c r="F3840" s="448"/>
      <c r="G3840" s="449"/>
      <c r="H3840" s="448"/>
      <c r="I3840" s="448"/>
      <c r="J3840" s="450"/>
    </row>
    <row r="3841" spans="2:10" x14ac:dyDescent="0.2">
      <c r="B3841" s="447"/>
      <c r="C3841" s="448" t="s">
        <v>671</v>
      </c>
      <c r="D3841" s="448"/>
      <c r="E3841" s="448"/>
      <c r="F3841" s="448"/>
      <c r="G3841" s="449"/>
      <c r="H3841" s="448"/>
      <c r="I3841" s="448"/>
      <c r="J3841" s="450"/>
    </row>
    <row r="3842" spans="2:10" x14ac:dyDescent="0.2">
      <c r="B3842" s="447"/>
      <c r="C3842" s="448"/>
      <c r="D3842" s="448" t="s">
        <v>351</v>
      </c>
      <c r="E3842" s="448"/>
      <c r="F3842" s="464">
        <v>9</v>
      </c>
      <c r="G3842" s="449"/>
      <c r="H3842" s="448"/>
      <c r="I3842" s="448"/>
      <c r="J3842" s="450"/>
    </row>
    <row r="3843" spans="2:10" x14ac:dyDescent="0.2">
      <c r="B3843" s="447"/>
      <c r="C3843" s="448"/>
      <c r="D3843" s="448" t="s">
        <v>672</v>
      </c>
      <c r="E3843" s="448"/>
      <c r="F3843" s="464">
        <v>10</v>
      </c>
      <c r="G3843" s="449"/>
      <c r="H3843" s="448"/>
      <c r="I3843" s="448"/>
      <c r="J3843" s="450"/>
    </row>
    <row r="3844" spans="2:10" x14ac:dyDescent="0.2">
      <c r="B3844" s="447"/>
      <c r="C3844" s="448"/>
      <c r="D3844" s="448" t="s">
        <v>352</v>
      </c>
      <c r="E3844" s="448"/>
      <c r="F3844" s="464">
        <v>11</v>
      </c>
      <c r="G3844" s="449"/>
      <c r="H3844" s="448"/>
      <c r="I3844" s="448"/>
      <c r="J3844" s="450"/>
    </row>
    <row r="3845" spans="2:10" x14ac:dyDescent="0.2">
      <c r="B3845" s="447"/>
      <c r="C3845" s="448"/>
      <c r="D3845" s="448"/>
      <c r="E3845" s="448"/>
      <c r="F3845" s="455"/>
      <c r="G3845" s="449"/>
      <c r="H3845" s="448"/>
      <c r="I3845" s="448"/>
      <c r="J3845" s="450"/>
    </row>
    <row r="3846" spans="2:10" x14ac:dyDescent="0.2">
      <c r="B3846" s="447"/>
      <c r="C3846" s="448"/>
      <c r="D3846" s="448"/>
      <c r="E3846" s="448"/>
      <c r="F3846" s="455"/>
      <c r="G3846" s="449"/>
      <c r="H3846" s="448"/>
      <c r="I3846" s="448"/>
      <c r="J3846" s="450"/>
    </row>
    <row r="3847" spans="2:10" x14ac:dyDescent="0.2">
      <c r="B3847" s="447"/>
      <c r="C3847" s="448"/>
      <c r="D3847" s="448"/>
      <c r="E3847" s="448"/>
      <c r="F3847" s="448"/>
      <c r="G3847" s="449"/>
      <c r="H3847" s="448"/>
      <c r="I3847" s="448"/>
      <c r="J3847" s="450"/>
    </row>
    <row r="3848" spans="2:10" x14ac:dyDescent="0.2">
      <c r="B3848" s="447"/>
      <c r="C3848" s="448"/>
      <c r="D3848" s="448"/>
      <c r="E3848" s="448"/>
      <c r="F3848" s="448"/>
      <c r="G3848" s="449"/>
      <c r="H3848" s="448"/>
      <c r="I3848" s="448"/>
      <c r="J3848" s="450"/>
    </row>
    <row r="3849" spans="2:10" x14ac:dyDescent="0.2">
      <c r="B3849" s="447"/>
      <c r="C3849" s="448"/>
      <c r="D3849" s="448"/>
      <c r="E3849" s="448"/>
      <c r="F3849" s="448"/>
      <c r="G3849" s="449"/>
      <c r="H3849" s="448"/>
      <c r="I3849" s="448"/>
      <c r="J3849" s="450"/>
    </row>
    <row r="3850" spans="2:10" x14ac:dyDescent="0.2">
      <c r="B3850" s="451" t="s">
        <v>676</v>
      </c>
      <c r="C3850" s="452"/>
      <c r="D3850" s="452"/>
      <c r="E3850" s="452"/>
      <c r="F3850" s="452"/>
      <c r="G3850" s="453"/>
      <c r="H3850" s="452"/>
      <c r="I3850" s="452"/>
      <c r="J3850" s="454"/>
    </row>
    <row r="3851" spans="2:10" x14ac:dyDescent="0.2">
      <c r="B3851" s="447"/>
      <c r="C3851" s="448"/>
      <c r="D3851" s="448"/>
      <c r="E3851" s="448"/>
      <c r="F3851" s="448"/>
      <c r="G3851" s="449"/>
      <c r="H3851" s="448"/>
      <c r="I3851" s="448"/>
      <c r="J3851" s="450"/>
    </row>
    <row r="3852" spans="2:10" x14ac:dyDescent="0.2">
      <c r="B3852" s="447"/>
      <c r="C3852" s="448" t="s">
        <v>671</v>
      </c>
      <c r="D3852" s="448"/>
      <c r="E3852" s="448"/>
      <c r="F3852" s="448"/>
      <c r="G3852" s="449"/>
      <c r="H3852" s="448"/>
      <c r="I3852" s="448"/>
      <c r="J3852" s="450"/>
    </row>
    <row r="3853" spans="2:10" x14ac:dyDescent="0.2">
      <c r="B3853" s="447"/>
      <c r="C3853" s="448"/>
      <c r="D3853" s="448" t="s">
        <v>351</v>
      </c>
      <c r="E3853" s="448"/>
      <c r="F3853" s="464">
        <v>4</v>
      </c>
      <c r="G3853" s="449"/>
      <c r="H3853" s="448"/>
      <c r="I3853" s="448"/>
      <c r="J3853" s="450"/>
    </row>
    <row r="3854" spans="2:10" x14ac:dyDescent="0.2">
      <c r="B3854" s="447"/>
      <c r="C3854" s="448"/>
      <c r="D3854" s="448" t="s">
        <v>672</v>
      </c>
      <c r="E3854" s="448"/>
      <c r="F3854" s="464">
        <v>5</v>
      </c>
      <c r="G3854" s="449"/>
      <c r="H3854" s="448"/>
      <c r="I3854" s="448"/>
      <c r="J3854" s="450"/>
    </row>
    <row r="3855" spans="2:10" x14ac:dyDescent="0.2">
      <c r="B3855" s="447"/>
      <c r="C3855" s="448"/>
      <c r="D3855" s="448" t="s">
        <v>352</v>
      </c>
      <c r="E3855" s="448"/>
      <c r="F3855" s="464">
        <v>5.5</v>
      </c>
      <c r="G3855" s="449"/>
      <c r="H3855" s="448"/>
      <c r="I3855" s="448"/>
      <c r="J3855" s="450"/>
    </row>
    <row r="3856" spans="2:10" x14ac:dyDescent="0.2">
      <c r="B3856" s="447"/>
      <c r="C3856" s="448"/>
      <c r="D3856" s="448"/>
      <c r="E3856" s="448"/>
      <c r="F3856" s="455"/>
      <c r="G3856" s="449"/>
      <c r="H3856" s="448"/>
      <c r="I3856" s="448"/>
      <c r="J3856" s="450"/>
    </row>
    <row r="3857" spans="2:10" x14ac:dyDescent="0.2">
      <c r="B3857" s="447"/>
      <c r="C3857" s="448"/>
      <c r="D3857" s="448"/>
      <c r="E3857" s="448"/>
      <c r="F3857" s="455"/>
      <c r="G3857" s="449"/>
      <c r="H3857" s="448"/>
      <c r="I3857" s="448"/>
      <c r="J3857" s="450"/>
    </row>
    <row r="3858" spans="2:10" x14ac:dyDescent="0.2">
      <c r="B3858" s="447"/>
      <c r="C3858" s="448"/>
      <c r="D3858" s="448"/>
      <c r="E3858" s="448"/>
      <c r="F3858" s="448"/>
      <c r="G3858" s="449"/>
      <c r="H3858" s="448"/>
      <c r="I3858" s="448"/>
      <c r="J3858" s="450"/>
    </row>
    <row r="3859" spans="2:10" x14ac:dyDescent="0.2">
      <c r="B3859" s="447"/>
      <c r="C3859" s="448"/>
      <c r="D3859" s="448"/>
      <c r="E3859" s="448"/>
      <c r="F3859" s="448"/>
      <c r="G3859" s="449"/>
      <c r="H3859" s="448"/>
      <c r="I3859" s="448"/>
      <c r="J3859" s="450"/>
    </row>
    <row r="3860" spans="2:10" x14ac:dyDescent="0.2">
      <c r="B3860" s="447"/>
      <c r="C3860" s="448"/>
      <c r="D3860" s="448"/>
      <c r="E3860" s="448"/>
      <c r="F3860" s="448"/>
      <c r="G3860" s="449"/>
      <c r="H3860" s="448"/>
      <c r="I3860" s="448"/>
      <c r="J3860" s="450"/>
    </row>
    <row r="3861" spans="2:10" x14ac:dyDescent="0.2">
      <c r="B3861" s="451" t="s">
        <v>677</v>
      </c>
      <c r="C3861" s="452"/>
      <c r="D3861" s="452"/>
      <c r="E3861" s="452"/>
      <c r="F3861" s="452"/>
      <c r="G3861" s="453"/>
      <c r="H3861" s="452"/>
      <c r="I3861" s="452"/>
      <c r="J3861" s="454"/>
    </row>
    <row r="3862" spans="2:10" x14ac:dyDescent="0.2">
      <c r="B3862" s="447"/>
      <c r="C3862" s="448"/>
      <c r="D3862" s="448"/>
      <c r="E3862" s="448"/>
      <c r="F3862" s="448"/>
      <c r="G3862" s="449"/>
      <c r="H3862" s="448"/>
      <c r="I3862" s="448"/>
      <c r="J3862" s="450"/>
    </row>
    <row r="3863" spans="2:10" x14ac:dyDescent="0.2">
      <c r="B3863" s="447"/>
      <c r="C3863" s="448" t="s">
        <v>671</v>
      </c>
      <c r="D3863" s="448"/>
      <c r="E3863" s="448"/>
      <c r="F3863" s="448"/>
      <c r="G3863" s="449"/>
      <c r="H3863" s="448"/>
      <c r="I3863" s="448"/>
      <c r="J3863" s="450"/>
    </row>
    <row r="3864" spans="2:10" x14ac:dyDescent="0.2">
      <c r="B3864" s="447"/>
      <c r="C3864" s="448"/>
      <c r="D3864" s="448" t="s">
        <v>351</v>
      </c>
      <c r="E3864" s="448"/>
      <c r="F3864" s="464">
        <v>9</v>
      </c>
      <c r="G3864" s="449"/>
      <c r="H3864" s="448"/>
      <c r="I3864" s="448"/>
      <c r="J3864" s="450"/>
    </row>
    <row r="3865" spans="2:10" x14ac:dyDescent="0.2">
      <c r="B3865" s="447"/>
      <c r="C3865" s="448"/>
      <c r="D3865" s="448" t="s">
        <v>672</v>
      </c>
      <c r="E3865" s="448"/>
      <c r="F3865" s="464">
        <v>10</v>
      </c>
      <c r="G3865" s="449"/>
      <c r="H3865" s="448"/>
      <c r="I3865" s="448"/>
      <c r="J3865" s="450"/>
    </row>
    <row r="3866" spans="2:10" x14ac:dyDescent="0.2">
      <c r="B3866" s="447"/>
      <c r="C3866" s="448"/>
      <c r="D3866" s="448" t="s">
        <v>352</v>
      </c>
      <c r="E3866" s="448"/>
      <c r="F3866" s="464">
        <v>11</v>
      </c>
      <c r="G3866" s="449"/>
      <c r="H3866" s="448"/>
      <c r="I3866" s="448"/>
      <c r="J3866" s="450"/>
    </row>
    <row r="3867" spans="2:10" x14ac:dyDescent="0.2">
      <c r="B3867" s="447"/>
      <c r="C3867" s="448"/>
      <c r="D3867" s="448"/>
      <c r="E3867" s="448"/>
      <c r="F3867" s="455"/>
      <c r="G3867" s="449"/>
      <c r="H3867" s="448"/>
      <c r="I3867" s="448"/>
      <c r="J3867" s="450"/>
    </row>
    <row r="3868" spans="2:10" x14ac:dyDescent="0.2">
      <c r="B3868" s="447"/>
      <c r="C3868" s="448"/>
      <c r="D3868" s="448"/>
      <c r="E3868" s="448"/>
      <c r="F3868" s="455"/>
      <c r="G3868" s="449"/>
      <c r="H3868" s="448"/>
      <c r="I3868" s="448"/>
      <c r="J3868" s="450"/>
    </row>
    <row r="3869" spans="2:10" x14ac:dyDescent="0.2">
      <c r="B3869" s="447"/>
      <c r="C3869" s="448"/>
      <c r="D3869" s="448"/>
      <c r="E3869" s="448"/>
      <c r="F3869" s="448"/>
      <c r="G3869" s="449"/>
      <c r="H3869" s="448"/>
      <c r="I3869" s="448"/>
      <c r="J3869" s="450"/>
    </row>
    <row r="3870" spans="2:10" x14ac:dyDescent="0.2">
      <c r="B3870" s="447"/>
      <c r="C3870" s="448"/>
      <c r="D3870" s="448"/>
      <c r="E3870" s="448"/>
      <c r="F3870" s="448"/>
      <c r="G3870" s="449"/>
      <c r="H3870" s="448"/>
      <c r="I3870" s="448"/>
      <c r="J3870" s="450"/>
    </row>
    <row r="3871" spans="2:10" x14ac:dyDescent="0.2">
      <c r="B3871" s="447"/>
      <c r="C3871" s="448"/>
      <c r="D3871" s="448"/>
      <c r="E3871" s="448"/>
      <c r="F3871" s="448"/>
      <c r="G3871" s="449"/>
      <c r="H3871" s="448"/>
      <c r="I3871" s="448"/>
      <c r="J3871" s="450"/>
    </row>
    <row r="3872" spans="2:10" x14ac:dyDescent="0.2">
      <c r="B3872" s="451" t="s">
        <v>678</v>
      </c>
      <c r="C3872" s="452"/>
      <c r="D3872" s="452"/>
      <c r="E3872" s="452"/>
      <c r="F3872" s="452"/>
      <c r="G3872" s="453"/>
      <c r="H3872" s="452"/>
      <c r="I3872" s="452"/>
      <c r="J3872" s="454"/>
    </row>
    <row r="3873" spans="2:10" x14ac:dyDescent="0.2">
      <c r="B3873" s="447"/>
      <c r="C3873" s="448"/>
      <c r="D3873" s="448"/>
      <c r="E3873" s="448"/>
      <c r="F3873" s="448"/>
      <c r="G3873" s="449"/>
      <c r="H3873" s="448"/>
      <c r="I3873" s="448"/>
      <c r="J3873" s="450"/>
    </row>
    <row r="3874" spans="2:10" x14ac:dyDescent="0.2">
      <c r="B3874" s="447"/>
      <c r="C3874" s="448" t="s">
        <v>679</v>
      </c>
      <c r="D3874" s="448"/>
      <c r="E3874" s="448"/>
      <c r="F3874" s="448"/>
      <c r="G3874" s="449"/>
      <c r="H3874" s="448"/>
      <c r="I3874" s="448"/>
      <c r="J3874" s="450"/>
    </row>
    <row r="3875" spans="2:10" x14ac:dyDescent="0.2">
      <c r="B3875" s="447"/>
      <c r="C3875" s="448"/>
      <c r="D3875" s="448" t="s">
        <v>343</v>
      </c>
      <c r="E3875" s="448"/>
      <c r="F3875" s="463">
        <v>5139</v>
      </c>
      <c r="G3875" s="449"/>
      <c r="H3875" s="448"/>
      <c r="I3875" s="448"/>
      <c r="J3875" s="450"/>
    </row>
    <row r="3876" spans="2:10" x14ac:dyDescent="0.2">
      <c r="B3876" s="447"/>
      <c r="C3876" s="448"/>
      <c r="D3876" s="448" t="s">
        <v>346</v>
      </c>
      <c r="E3876" s="448"/>
      <c r="F3876" s="463">
        <v>513.9</v>
      </c>
      <c r="G3876" s="449"/>
      <c r="H3876" s="448"/>
      <c r="I3876" s="448"/>
      <c r="J3876" s="450"/>
    </row>
    <row r="3877" spans="2:10" x14ac:dyDescent="0.2">
      <c r="B3877" s="447"/>
      <c r="C3877" s="448"/>
      <c r="D3877" s="448"/>
      <c r="E3877" s="448"/>
      <c r="F3877" s="455"/>
      <c r="G3877" s="449"/>
      <c r="H3877" s="448"/>
      <c r="I3877" s="448"/>
      <c r="J3877" s="450"/>
    </row>
    <row r="3878" spans="2:10" x14ac:dyDescent="0.2">
      <c r="B3878" s="447"/>
      <c r="C3878" s="448"/>
      <c r="D3878" s="448"/>
      <c r="E3878" s="448"/>
      <c r="F3878" s="455"/>
      <c r="G3878" s="449"/>
      <c r="H3878" s="448"/>
      <c r="I3878" s="448"/>
      <c r="J3878" s="450"/>
    </row>
    <row r="3879" spans="2:10" x14ac:dyDescent="0.2">
      <c r="B3879" s="447"/>
      <c r="C3879" s="448"/>
      <c r="D3879" s="448"/>
      <c r="E3879" s="448"/>
      <c r="F3879" s="448"/>
      <c r="G3879" s="449"/>
      <c r="H3879" s="448"/>
      <c r="I3879" s="448"/>
      <c r="J3879" s="450"/>
    </row>
    <row r="3880" spans="2:10" x14ac:dyDescent="0.2">
      <c r="B3880" s="447"/>
      <c r="C3880" s="448"/>
      <c r="D3880" s="448"/>
      <c r="E3880" s="448"/>
      <c r="F3880" s="448"/>
      <c r="G3880" s="449"/>
      <c r="H3880" s="448"/>
      <c r="I3880" s="448"/>
      <c r="J3880" s="450"/>
    </row>
    <row r="3881" spans="2:10" x14ac:dyDescent="0.2">
      <c r="B3881" s="447"/>
      <c r="C3881" s="448"/>
      <c r="D3881" s="448"/>
      <c r="E3881" s="448"/>
      <c r="F3881" s="448"/>
      <c r="G3881" s="449"/>
      <c r="H3881" s="448"/>
      <c r="I3881" s="448"/>
      <c r="J3881" s="450"/>
    </row>
    <row r="3882" spans="2:10" x14ac:dyDescent="0.2">
      <c r="B3882" s="447"/>
      <c r="C3882" s="448"/>
      <c r="D3882" s="448"/>
      <c r="E3882" s="448"/>
      <c r="F3882" s="448"/>
      <c r="G3882" s="449"/>
      <c r="H3882" s="448"/>
      <c r="I3882" s="448"/>
      <c r="J3882" s="450"/>
    </row>
    <row r="3883" spans="2:10" x14ac:dyDescent="0.2">
      <c r="B3883" s="451" t="s">
        <v>680</v>
      </c>
      <c r="C3883" s="452"/>
      <c r="D3883" s="452"/>
      <c r="E3883" s="452"/>
      <c r="F3883" s="452"/>
      <c r="G3883" s="453"/>
      <c r="H3883" s="452"/>
      <c r="I3883" s="452"/>
      <c r="J3883" s="454"/>
    </row>
    <row r="3884" spans="2:10" x14ac:dyDescent="0.2">
      <c r="B3884" s="447"/>
      <c r="C3884" s="448"/>
      <c r="D3884" s="448"/>
      <c r="E3884" s="448"/>
      <c r="F3884" s="448"/>
      <c r="G3884" s="449"/>
      <c r="H3884" s="448"/>
      <c r="I3884" s="448"/>
      <c r="J3884" s="450"/>
    </row>
    <row r="3885" spans="2:10" x14ac:dyDescent="0.2">
      <c r="B3885" s="447"/>
      <c r="C3885" s="448" t="s">
        <v>679</v>
      </c>
      <c r="D3885" s="448"/>
      <c r="E3885" s="448"/>
      <c r="F3885" s="448"/>
      <c r="G3885" s="449"/>
      <c r="H3885" s="448"/>
      <c r="I3885" s="448"/>
      <c r="J3885" s="450"/>
    </row>
    <row r="3886" spans="2:10" x14ac:dyDescent="0.2">
      <c r="B3886" s="447"/>
      <c r="C3886" s="448"/>
      <c r="D3886" s="448" t="s">
        <v>343</v>
      </c>
      <c r="E3886" s="448"/>
      <c r="F3886" s="463">
        <v>450</v>
      </c>
      <c r="G3886" s="449"/>
      <c r="H3886" s="448"/>
      <c r="I3886" s="448"/>
      <c r="J3886" s="450"/>
    </row>
    <row r="3887" spans="2:10" x14ac:dyDescent="0.2">
      <c r="B3887" s="447"/>
      <c r="C3887" s="448"/>
      <c r="D3887" s="448" t="s">
        <v>346</v>
      </c>
      <c r="E3887" s="448"/>
      <c r="F3887" s="463">
        <v>45</v>
      </c>
      <c r="G3887" s="449"/>
      <c r="H3887" s="448"/>
      <c r="I3887" s="448"/>
      <c r="J3887" s="450"/>
    </row>
    <row r="3888" spans="2:10" x14ac:dyDescent="0.2">
      <c r="B3888" s="447"/>
      <c r="C3888" s="448"/>
      <c r="D3888" s="448"/>
      <c r="E3888" s="448"/>
      <c r="F3888" s="455"/>
      <c r="G3888" s="449"/>
      <c r="H3888" s="448"/>
      <c r="I3888" s="448"/>
      <c r="J3888" s="450"/>
    </row>
    <row r="3889" spans="2:10" x14ac:dyDescent="0.2">
      <c r="B3889" s="447"/>
      <c r="C3889" s="448"/>
      <c r="D3889" s="448"/>
      <c r="E3889" s="448"/>
      <c r="F3889" s="455"/>
      <c r="G3889" s="449"/>
      <c r="H3889" s="448"/>
      <c r="I3889" s="448"/>
      <c r="J3889" s="450"/>
    </row>
    <row r="3890" spans="2:10" x14ac:dyDescent="0.2">
      <c r="B3890" s="447"/>
      <c r="C3890" s="448"/>
      <c r="D3890" s="448"/>
      <c r="E3890" s="448"/>
      <c r="F3890" s="448"/>
      <c r="G3890" s="449"/>
      <c r="H3890" s="448"/>
      <c r="I3890" s="448"/>
      <c r="J3890" s="450"/>
    </row>
    <row r="3891" spans="2:10" x14ac:dyDescent="0.2">
      <c r="B3891" s="447"/>
      <c r="C3891" s="448"/>
      <c r="D3891" s="448"/>
      <c r="E3891" s="448"/>
      <c r="F3891" s="448"/>
      <c r="G3891" s="449"/>
      <c r="H3891" s="448"/>
      <c r="I3891" s="448"/>
      <c r="J3891" s="450"/>
    </row>
    <row r="3892" spans="2:10" x14ac:dyDescent="0.2">
      <c r="B3892" s="447"/>
      <c r="C3892" s="448"/>
      <c r="D3892" s="448"/>
      <c r="E3892" s="448"/>
      <c r="F3892" s="448"/>
      <c r="G3892" s="449"/>
      <c r="H3892" s="448"/>
      <c r="I3892" s="448"/>
      <c r="J3892" s="450"/>
    </row>
    <row r="3893" spans="2:10" x14ac:dyDescent="0.2">
      <c r="B3893" s="447"/>
      <c r="C3893" s="448"/>
      <c r="D3893" s="448"/>
      <c r="E3893" s="448"/>
      <c r="F3893" s="448"/>
      <c r="G3893" s="449"/>
      <c r="H3893" s="448"/>
      <c r="I3893" s="448"/>
      <c r="J3893" s="450"/>
    </row>
    <row r="3894" spans="2:10" x14ac:dyDescent="0.2">
      <c r="B3894" s="451" t="s">
        <v>681</v>
      </c>
      <c r="C3894" s="452"/>
      <c r="D3894" s="452"/>
      <c r="E3894" s="452"/>
      <c r="F3894" s="452"/>
      <c r="G3894" s="453"/>
      <c r="H3894" s="452"/>
      <c r="I3894" s="452"/>
      <c r="J3894" s="454"/>
    </row>
    <row r="3895" spans="2:10" x14ac:dyDescent="0.2">
      <c r="B3895" s="447"/>
      <c r="C3895" s="448"/>
      <c r="D3895" s="448"/>
      <c r="E3895" s="448"/>
      <c r="F3895" s="448"/>
      <c r="G3895" s="449"/>
      <c r="H3895" s="448"/>
      <c r="I3895" s="448"/>
      <c r="J3895" s="450"/>
    </row>
    <row r="3896" spans="2:10" x14ac:dyDescent="0.2">
      <c r="B3896" s="447"/>
      <c r="C3896" s="448" t="s">
        <v>679</v>
      </c>
      <c r="D3896" s="448"/>
      <c r="E3896" s="448"/>
      <c r="F3896" s="448"/>
      <c r="G3896" s="449"/>
      <c r="H3896" s="448"/>
      <c r="I3896" s="448"/>
      <c r="J3896" s="450"/>
    </row>
    <row r="3897" spans="2:10" x14ac:dyDescent="0.2">
      <c r="B3897" s="447"/>
      <c r="C3897" s="448"/>
      <c r="D3897" s="448" t="s">
        <v>343</v>
      </c>
      <c r="E3897" s="448"/>
      <c r="F3897" s="463">
        <v>450</v>
      </c>
      <c r="G3897" s="449"/>
      <c r="H3897" s="448"/>
      <c r="I3897" s="448"/>
      <c r="J3897" s="450"/>
    </row>
    <row r="3898" spans="2:10" x14ac:dyDescent="0.2">
      <c r="B3898" s="447"/>
      <c r="C3898" s="448"/>
      <c r="D3898" s="448" t="s">
        <v>346</v>
      </c>
      <c r="E3898" s="448"/>
      <c r="F3898" s="463">
        <v>45</v>
      </c>
      <c r="G3898" s="449"/>
      <c r="H3898" s="448"/>
      <c r="I3898" s="448"/>
      <c r="J3898" s="450"/>
    </row>
    <row r="3899" spans="2:10" x14ac:dyDescent="0.2">
      <c r="B3899" s="447"/>
      <c r="C3899" s="448"/>
      <c r="D3899" s="448"/>
      <c r="E3899" s="448"/>
      <c r="F3899" s="455"/>
      <c r="G3899" s="449"/>
      <c r="H3899" s="448"/>
      <c r="I3899" s="448"/>
      <c r="J3899" s="450"/>
    </row>
    <row r="3900" spans="2:10" x14ac:dyDescent="0.2">
      <c r="B3900" s="447"/>
      <c r="C3900" s="448"/>
      <c r="D3900" s="448"/>
      <c r="E3900" s="448"/>
      <c r="F3900" s="455"/>
      <c r="G3900" s="449"/>
      <c r="H3900" s="448"/>
      <c r="I3900" s="448"/>
      <c r="J3900" s="450"/>
    </row>
    <row r="3901" spans="2:10" x14ac:dyDescent="0.2">
      <c r="B3901" s="447"/>
      <c r="C3901" s="448"/>
      <c r="D3901" s="448"/>
      <c r="E3901" s="448"/>
      <c r="F3901" s="448"/>
      <c r="G3901" s="449"/>
      <c r="H3901" s="448"/>
      <c r="I3901" s="448"/>
      <c r="J3901" s="450"/>
    </row>
    <row r="3902" spans="2:10" x14ac:dyDescent="0.2">
      <c r="B3902" s="447"/>
      <c r="C3902" s="448"/>
      <c r="D3902" s="448"/>
      <c r="E3902" s="448"/>
      <c r="F3902" s="448"/>
      <c r="G3902" s="449"/>
      <c r="H3902" s="448"/>
      <c r="I3902" s="448"/>
      <c r="J3902" s="450"/>
    </row>
    <row r="3903" spans="2:10" x14ac:dyDescent="0.2">
      <c r="B3903" s="447"/>
      <c r="C3903" s="448"/>
      <c r="D3903" s="448"/>
      <c r="E3903" s="448"/>
      <c r="F3903" s="448"/>
      <c r="G3903" s="449"/>
      <c r="H3903" s="448"/>
      <c r="I3903" s="448"/>
      <c r="J3903" s="450"/>
    </row>
    <row r="3904" spans="2:10" x14ac:dyDescent="0.2">
      <c r="B3904" s="447"/>
      <c r="C3904" s="448"/>
      <c r="D3904" s="448"/>
      <c r="E3904" s="448"/>
      <c r="F3904" s="448"/>
      <c r="G3904" s="449"/>
      <c r="H3904" s="448"/>
      <c r="I3904" s="448"/>
      <c r="J3904" s="450"/>
    </row>
    <row r="3905" spans="2:10" x14ac:dyDescent="0.2">
      <c r="B3905" s="451" t="s">
        <v>682</v>
      </c>
      <c r="C3905" s="452"/>
      <c r="D3905" s="452"/>
      <c r="E3905" s="452"/>
      <c r="F3905" s="452"/>
      <c r="G3905" s="453"/>
      <c r="H3905" s="452"/>
      <c r="I3905" s="452"/>
      <c r="J3905" s="454"/>
    </row>
    <row r="3906" spans="2:10" x14ac:dyDescent="0.2">
      <c r="B3906" s="447"/>
      <c r="C3906" s="448"/>
      <c r="D3906" s="448"/>
      <c r="E3906" s="448"/>
      <c r="F3906" s="448"/>
      <c r="G3906" s="449"/>
      <c r="H3906" s="448"/>
      <c r="I3906" s="448"/>
      <c r="J3906" s="450"/>
    </row>
    <row r="3907" spans="2:10" x14ac:dyDescent="0.2">
      <c r="B3907" s="447"/>
      <c r="C3907" s="448" t="s">
        <v>679</v>
      </c>
      <c r="D3907" s="448"/>
      <c r="E3907" s="448"/>
      <c r="F3907" s="448"/>
      <c r="G3907" s="449"/>
      <c r="H3907" s="448"/>
      <c r="I3907" s="448"/>
      <c r="J3907" s="450"/>
    </row>
    <row r="3908" spans="2:10" x14ac:dyDescent="0.2">
      <c r="B3908" s="447"/>
      <c r="C3908" s="448"/>
      <c r="D3908" s="448" t="s">
        <v>343</v>
      </c>
      <c r="E3908" s="448"/>
      <c r="F3908" s="463">
        <v>2877.84</v>
      </c>
      <c r="G3908" s="449"/>
      <c r="H3908" s="448"/>
      <c r="I3908" s="448"/>
      <c r="J3908" s="450"/>
    </row>
    <row r="3909" spans="2:10" x14ac:dyDescent="0.2">
      <c r="B3909" s="447"/>
      <c r="C3909" s="448"/>
      <c r="D3909" s="448" t="s">
        <v>346</v>
      </c>
      <c r="E3909" s="448"/>
      <c r="F3909" s="463">
        <v>287.78399999999999</v>
      </c>
      <c r="G3909" s="449"/>
      <c r="H3909" s="448"/>
      <c r="I3909" s="448"/>
      <c r="J3909" s="450"/>
    </row>
    <row r="3910" spans="2:10" x14ac:dyDescent="0.2">
      <c r="B3910" s="447"/>
      <c r="C3910" s="448"/>
      <c r="D3910" s="448"/>
      <c r="E3910" s="448"/>
      <c r="F3910" s="455"/>
      <c r="G3910" s="449"/>
      <c r="H3910" s="448"/>
      <c r="I3910" s="448"/>
      <c r="J3910" s="450"/>
    </row>
    <row r="3911" spans="2:10" x14ac:dyDescent="0.2">
      <c r="B3911" s="447"/>
      <c r="C3911" s="448"/>
      <c r="D3911" s="448"/>
      <c r="E3911" s="448"/>
      <c r="F3911" s="455"/>
      <c r="G3911" s="449"/>
      <c r="H3911" s="448"/>
      <c r="I3911" s="448"/>
      <c r="J3911" s="450"/>
    </row>
    <row r="3912" spans="2:10" x14ac:dyDescent="0.2">
      <c r="B3912" s="447"/>
      <c r="C3912" s="448"/>
      <c r="D3912" s="448"/>
      <c r="E3912" s="448"/>
      <c r="F3912" s="448"/>
      <c r="G3912" s="449"/>
      <c r="H3912" s="448"/>
      <c r="I3912" s="448"/>
      <c r="J3912" s="450"/>
    </row>
    <row r="3913" spans="2:10" x14ac:dyDescent="0.2">
      <c r="B3913" s="447"/>
      <c r="C3913" s="448"/>
      <c r="D3913" s="448"/>
      <c r="E3913" s="448"/>
      <c r="F3913" s="448"/>
      <c r="G3913" s="449"/>
      <c r="H3913" s="448"/>
      <c r="I3913" s="448"/>
      <c r="J3913" s="450"/>
    </row>
    <row r="3914" spans="2:10" x14ac:dyDescent="0.2">
      <c r="B3914" s="447"/>
      <c r="C3914" s="448"/>
      <c r="D3914" s="448"/>
      <c r="E3914" s="448"/>
      <c r="F3914" s="448"/>
      <c r="G3914" s="449"/>
      <c r="H3914" s="448"/>
      <c r="I3914" s="448"/>
      <c r="J3914" s="450"/>
    </row>
    <row r="3915" spans="2:10" x14ac:dyDescent="0.2">
      <c r="B3915" s="447"/>
      <c r="C3915" s="448"/>
      <c r="D3915" s="448"/>
      <c r="E3915" s="448"/>
      <c r="F3915" s="448"/>
      <c r="G3915" s="449"/>
      <c r="H3915" s="448"/>
      <c r="I3915" s="448"/>
      <c r="J3915" s="450"/>
    </row>
    <row r="3916" spans="2:10" x14ac:dyDescent="0.2">
      <c r="B3916" s="451" t="s">
        <v>683</v>
      </c>
      <c r="C3916" s="452"/>
      <c r="D3916" s="452"/>
      <c r="E3916" s="452"/>
      <c r="F3916" s="452"/>
      <c r="G3916" s="453"/>
      <c r="H3916" s="452"/>
      <c r="I3916" s="452"/>
      <c r="J3916" s="454"/>
    </row>
    <row r="3917" spans="2:10" x14ac:dyDescent="0.2">
      <c r="B3917" s="447"/>
      <c r="C3917" s="448"/>
      <c r="D3917" s="448"/>
      <c r="E3917" s="448"/>
      <c r="F3917" s="448"/>
      <c r="G3917" s="449"/>
      <c r="H3917" s="448"/>
      <c r="I3917" s="448"/>
      <c r="J3917" s="450"/>
    </row>
    <row r="3918" spans="2:10" x14ac:dyDescent="0.2">
      <c r="B3918" s="447"/>
      <c r="C3918" s="448" t="s">
        <v>679</v>
      </c>
      <c r="D3918" s="448"/>
      <c r="E3918" s="448"/>
      <c r="F3918" s="448"/>
      <c r="G3918" s="449"/>
      <c r="H3918" s="448"/>
      <c r="I3918" s="448"/>
      <c r="J3918" s="450"/>
    </row>
    <row r="3919" spans="2:10" x14ac:dyDescent="0.2">
      <c r="B3919" s="447"/>
      <c r="C3919" s="448"/>
      <c r="D3919" s="448" t="s">
        <v>343</v>
      </c>
      <c r="E3919" s="448"/>
      <c r="F3919" s="463">
        <v>70</v>
      </c>
      <c r="G3919" s="449"/>
      <c r="H3919" s="448"/>
      <c r="I3919" s="448"/>
      <c r="J3919" s="450"/>
    </row>
    <row r="3920" spans="2:10" x14ac:dyDescent="0.2">
      <c r="B3920" s="447"/>
      <c r="C3920" s="448"/>
      <c r="D3920" s="448" t="s">
        <v>346</v>
      </c>
      <c r="E3920" s="448"/>
      <c r="F3920" s="463">
        <v>7</v>
      </c>
      <c r="G3920" s="449"/>
      <c r="H3920" s="448"/>
      <c r="I3920" s="448"/>
      <c r="J3920" s="450"/>
    </row>
    <row r="3921" spans="2:10" x14ac:dyDescent="0.2">
      <c r="B3921" s="447"/>
      <c r="C3921" s="448"/>
      <c r="D3921" s="448"/>
      <c r="E3921" s="448"/>
      <c r="F3921" s="455"/>
      <c r="G3921" s="449"/>
      <c r="H3921" s="448"/>
      <c r="I3921" s="448"/>
      <c r="J3921" s="450"/>
    </row>
    <row r="3922" spans="2:10" x14ac:dyDescent="0.2">
      <c r="B3922" s="447"/>
      <c r="C3922" s="448"/>
      <c r="D3922" s="448"/>
      <c r="E3922" s="448"/>
      <c r="F3922" s="455"/>
      <c r="G3922" s="449"/>
      <c r="H3922" s="448"/>
      <c r="I3922" s="448"/>
      <c r="J3922" s="450"/>
    </row>
    <row r="3923" spans="2:10" x14ac:dyDescent="0.2">
      <c r="B3923" s="447"/>
      <c r="C3923" s="448"/>
      <c r="D3923" s="448"/>
      <c r="E3923" s="448"/>
      <c r="F3923" s="448"/>
      <c r="G3923" s="449"/>
      <c r="H3923" s="448"/>
      <c r="I3923" s="448"/>
      <c r="J3923" s="450"/>
    </row>
    <row r="3924" spans="2:10" x14ac:dyDescent="0.2">
      <c r="B3924" s="447"/>
      <c r="C3924" s="448"/>
      <c r="D3924" s="448"/>
      <c r="E3924" s="448"/>
      <c r="F3924" s="448"/>
      <c r="G3924" s="449"/>
      <c r="H3924" s="448"/>
      <c r="I3924" s="448"/>
      <c r="J3924" s="450"/>
    </row>
    <row r="3925" spans="2:10" x14ac:dyDescent="0.2">
      <c r="B3925" s="447"/>
      <c r="C3925" s="448"/>
      <c r="D3925" s="448"/>
      <c r="E3925" s="448"/>
      <c r="F3925" s="448"/>
      <c r="G3925" s="449"/>
      <c r="H3925" s="448"/>
      <c r="I3925" s="448"/>
      <c r="J3925" s="450"/>
    </row>
    <row r="3926" spans="2:10" x14ac:dyDescent="0.2">
      <c r="B3926" s="447"/>
      <c r="C3926" s="448"/>
      <c r="D3926" s="448"/>
      <c r="E3926" s="448"/>
      <c r="F3926" s="448"/>
      <c r="G3926" s="449"/>
      <c r="H3926" s="448"/>
      <c r="I3926" s="448"/>
      <c r="J3926" s="450"/>
    </row>
    <row r="3927" spans="2:10" x14ac:dyDescent="0.2">
      <c r="B3927" s="451" t="s">
        <v>684</v>
      </c>
      <c r="C3927" s="452"/>
      <c r="D3927" s="452"/>
      <c r="E3927" s="452"/>
      <c r="F3927" s="452"/>
      <c r="G3927" s="453"/>
      <c r="H3927" s="452"/>
      <c r="I3927" s="452"/>
      <c r="J3927" s="454"/>
    </row>
    <row r="3928" spans="2:10" x14ac:dyDescent="0.2">
      <c r="B3928" s="447"/>
      <c r="C3928" s="448"/>
      <c r="D3928" s="448"/>
      <c r="E3928" s="448"/>
      <c r="F3928" s="448"/>
      <c r="G3928" s="449"/>
      <c r="H3928" s="448"/>
      <c r="I3928" s="448"/>
      <c r="J3928" s="450"/>
    </row>
    <row r="3929" spans="2:10" x14ac:dyDescent="0.2">
      <c r="B3929" s="447"/>
      <c r="C3929" s="448" t="s">
        <v>679</v>
      </c>
      <c r="D3929" s="448"/>
      <c r="E3929" s="448"/>
      <c r="F3929" s="448"/>
      <c r="G3929" s="449"/>
      <c r="H3929" s="448"/>
      <c r="I3929" s="448"/>
      <c r="J3929" s="450"/>
    </row>
    <row r="3930" spans="2:10" x14ac:dyDescent="0.2">
      <c r="B3930" s="447"/>
      <c r="C3930" s="448"/>
      <c r="D3930" s="448" t="s">
        <v>343</v>
      </c>
      <c r="E3930" s="448"/>
      <c r="F3930" s="463">
        <v>2648.69</v>
      </c>
      <c r="G3930" s="449"/>
      <c r="H3930" s="448"/>
      <c r="I3930" s="448"/>
      <c r="J3930" s="450"/>
    </row>
    <row r="3931" spans="2:10" x14ac:dyDescent="0.2">
      <c r="B3931" s="447"/>
      <c r="C3931" s="448"/>
      <c r="D3931" s="448" t="s">
        <v>346</v>
      </c>
      <c r="E3931" s="448"/>
      <c r="F3931" s="463">
        <v>264.86900000000003</v>
      </c>
      <c r="G3931" s="449"/>
      <c r="H3931" s="448"/>
      <c r="I3931" s="448"/>
      <c r="J3931" s="450"/>
    </row>
    <row r="3932" spans="2:10" x14ac:dyDescent="0.2">
      <c r="B3932" s="447"/>
      <c r="C3932" s="448"/>
      <c r="D3932" s="448"/>
      <c r="E3932" s="448"/>
      <c r="F3932" s="455"/>
      <c r="G3932" s="449"/>
      <c r="H3932" s="448"/>
      <c r="I3932" s="448"/>
      <c r="J3932" s="450"/>
    </row>
    <row r="3933" spans="2:10" x14ac:dyDescent="0.2">
      <c r="B3933" s="447"/>
      <c r="C3933" s="448"/>
      <c r="D3933" s="448"/>
      <c r="E3933" s="448"/>
      <c r="F3933" s="455"/>
      <c r="G3933" s="449"/>
      <c r="H3933" s="448"/>
      <c r="I3933" s="448"/>
      <c r="J3933" s="450"/>
    </row>
    <row r="3934" spans="2:10" x14ac:dyDescent="0.2">
      <c r="B3934" s="447"/>
      <c r="C3934" s="448"/>
      <c r="D3934" s="448"/>
      <c r="E3934" s="448"/>
      <c r="F3934" s="448"/>
      <c r="G3934" s="449"/>
      <c r="H3934" s="448"/>
      <c r="I3934" s="448"/>
      <c r="J3934" s="450"/>
    </row>
    <row r="3935" spans="2:10" x14ac:dyDescent="0.2">
      <c r="B3935" s="447"/>
      <c r="C3935" s="448"/>
      <c r="D3935" s="448"/>
      <c r="E3935" s="448"/>
      <c r="F3935" s="448"/>
      <c r="G3935" s="449"/>
      <c r="H3935" s="448"/>
      <c r="I3935" s="448"/>
      <c r="J3935" s="450"/>
    </row>
    <row r="3936" spans="2:10" x14ac:dyDescent="0.2">
      <c r="B3936" s="447"/>
      <c r="C3936" s="448"/>
      <c r="D3936" s="448"/>
      <c r="E3936" s="448"/>
      <c r="F3936" s="448"/>
      <c r="G3936" s="449"/>
      <c r="H3936" s="448"/>
      <c r="I3936" s="448"/>
      <c r="J3936" s="450"/>
    </row>
    <row r="3937" spans="2:10" x14ac:dyDescent="0.2">
      <c r="B3937" s="447"/>
      <c r="C3937" s="448"/>
      <c r="D3937" s="448"/>
      <c r="E3937" s="448"/>
      <c r="F3937" s="448"/>
      <c r="G3937" s="449"/>
      <c r="H3937" s="448"/>
      <c r="I3937" s="448"/>
      <c r="J3937" s="450"/>
    </row>
    <row r="3938" spans="2:10" x14ac:dyDescent="0.2">
      <c r="B3938" s="451" t="s">
        <v>685</v>
      </c>
      <c r="C3938" s="452"/>
      <c r="D3938" s="452"/>
      <c r="E3938" s="452"/>
      <c r="F3938" s="452"/>
      <c r="G3938" s="453"/>
      <c r="H3938" s="452"/>
      <c r="I3938" s="452"/>
      <c r="J3938" s="454"/>
    </row>
    <row r="3939" spans="2:10" x14ac:dyDescent="0.2">
      <c r="B3939" s="447"/>
      <c r="C3939" s="448"/>
      <c r="D3939" s="448"/>
      <c r="E3939" s="448"/>
      <c r="F3939" s="448"/>
      <c r="G3939" s="449"/>
      <c r="H3939" s="448"/>
      <c r="I3939" s="448"/>
      <c r="J3939" s="450"/>
    </row>
    <row r="3940" spans="2:10" x14ac:dyDescent="0.2">
      <c r="B3940" s="447"/>
      <c r="C3940" s="448" t="s">
        <v>679</v>
      </c>
      <c r="D3940" s="448"/>
      <c r="E3940" s="448"/>
      <c r="F3940" s="448"/>
      <c r="G3940" s="449"/>
      <c r="H3940" s="448"/>
      <c r="I3940" s="448"/>
      <c r="J3940" s="450"/>
    </row>
    <row r="3941" spans="2:10" x14ac:dyDescent="0.2">
      <c r="B3941" s="447"/>
      <c r="C3941" s="448"/>
      <c r="D3941" s="448" t="s">
        <v>343</v>
      </c>
      <c r="E3941" s="448"/>
      <c r="F3941" s="463">
        <v>287.77999999999997</v>
      </c>
      <c r="G3941" s="449"/>
      <c r="H3941" s="448"/>
      <c r="I3941" s="448"/>
      <c r="J3941" s="450"/>
    </row>
    <row r="3942" spans="2:10" x14ac:dyDescent="0.2">
      <c r="B3942" s="447"/>
      <c r="C3942" s="448"/>
      <c r="D3942" s="448" t="s">
        <v>346</v>
      </c>
      <c r="E3942" s="448"/>
      <c r="F3942" s="463">
        <v>28.777999999999999</v>
      </c>
      <c r="G3942" s="449"/>
      <c r="H3942" s="448"/>
      <c r="I3942" s="448"/>
      <c r="J3942" s="450"/>
    </row>
    <row r="3943" spans="2:10" x14ac:dyDescent="0.2">
      <c r="B3943" s="447"/>
      <c r="C3943" s="448"/>
      <c r="D3943" s="448"/>
      <c r="E3943" s="448"/>
      <c r="F3943" s="455"/>
      <c r="G3943" s="449"/>
      <c r="H3943" s="448"/>
      <c r="I3943" s="448"/>
      <c r="J3943" s="450"/>
    </row>
    <row r="3944" spans="2:10" x14ac:dyDescent="0.2">
      <c r="B3944" s="447"/>
      <c r="C3944" s="448"/>
      <c r="D3944" s="448"/>
      <c r="E3944" s="448"/>
      <c r="F3944" s="455"/>
      <c r="G3944" s="449"/>
      <c r="H3944" s="448"/>
      <c r="I3944" s="448"/>
      <c r="J3944" s="450"/>
    </row>
    <row r="3945" spans="2:10" x14ac:dyDescent="0.2">
      <c r="B3945" s="447"/>
      <c r="C3945" s="448"/>
      <c r="D3945" s="448"/>
      <c r="E3945" s="448"/>
      <c r="F3945" s="448"/>
      <c r="G3945" s="449"/>
      <c r="H3945" s="448"/>
      <c r="I3945" s="448"/>
      <c r="J3945" s="450"/>
    </row>
    <row r="3946" spans="2:10" x14ac:dyDescent="0.2">
      <c r="B3946" s="447"/>
      <c r="C3946" s="448"/>
      <c r="D3946" s="448"/>
      <c r="E3946" s="448"/>
      <c r="F3946" s="448"/>
      <c r="G3946" s="449"/>
      <c r="H3946" s="448"/>
      <c r="I3946" s="448"/>
      <c r="J3946" s="450"/>
    </row>
    <row r="3947" spans="2:10" x14ac:dyDescent="0.2">
      <c r="B3947" s="447"/>
      <c r="C3947" s="448"/>
      <c r="D3947" s="448"/>
      <c r="E3947" s="448"/>
      <c r="F3947" s="448"/>
      <c r="G3947" s="449"/>
      <c r="H3947" s="448"/>
      <c r="I3947" s="448"/>
      <c r="J3947" s="450"/>
    </row>
    <row r="3948" spans="2:10" x14ac:dyDescent="0.2">
      <c r="B3948" s="447"/>
      <c r="C3948" s="448"/>
      <c r="D3948" s="448"/>
      <c r="E3948" s="448"/>
      <c r="F3948" s="448"/>
      <c r="G3948" s="449"/>
      <c r="H3948" s="448"/>
      <c r="I3948" s="448"/>
      <c r="J3948" s="450"/>
    </row>
    <row r="3949" spans="2:10" x14ac:dyDescent="0.2">
      <c r="B3949" s="451" t="s">
        <v>686</v>
      </c>
      <c r="C3949" s="452"/>
      <c r="D3949" s="452"/>
      <c r="E3949" s="452"/>
      <c r="F3949" s="452"/>
      <c r="G3949" s="453"/>
      <c r="H3949" s="452"/>
      <c r="I3949" s="452"/>
      <c r="J3949" s="454"/>
    </row>
    <row r="3950" spans="2:10" x14ac:dyDescent="0.2">
      <c r="B3950" s="447"/>
      <c r="C3950" s="448"/>
      <c r="D3950" s="448"/>
      <c r="E3950" s="448"/>
      <c r="F3950" s="448"/>
      <c r="G3950" s="449"/>
      <c r="H3950" s="448"/>
      <c r="I3950" s="448"/>
      <c r="J3950" s="450"/>
    </row>
    <row r="3951" spans="2:10" x14ac:dyDescent="0.2">
      <c r="B3951" s="447"/>
      <c r="C3951" s="448" t="s">
        <v>679</v>
      </c>
      <c r="D3951" s="448"/>
      <c r="E3951" s="448"/>
      <c r="F3951" s="448"/>
      <c r="G3951" s="449"/>
      <c r="H3951" s="448"/>
      <c r="I3951" s="448"/>
      <c r="J3951" s="450"/>
    </row>
    <row r="3952" spans="2:10" x14ac:dyDescent="0.2">
      <c r="B3952" s="447"/>
      <c r="C3952" s="448"/>
      <c r="D3952" s="448" t="s">
        <v>343</v>
      </c>
      <c r="E3952" s="448"/>
      <c r="F3952" s="463">
        <v>350</v>
      </c>
      <c r="G3952" s="449"/>
      <c r="H3952" s="448"/>
      <c r="I3952" s="448"/>
      <c r="J3952" s="450"/>
    </row>
    <row r="3953" spans="2:10" x14ac:dyDescent="0.2">
      <c r="B3953" s="447"/>
      <c r="C3953" s="448"/>
      <c r="D3953" s="448" t="s">
        <v>346</v>
      </c>
      <c r="E3953" s="448"/>
      <c r="F3953" s="463">
        <v>35</v>
      </c>
      <c r="G3953" s="449"/>
      <c r="H3953" s="448"/>
      <c r="I3953" s="448"/>
      <c r="J3953" s="450"/>
    </row>
    <row r="3954" spans="2:10" x14ac:dyDescent="0.2">
      <c r="B3954" s="447"/>
      <c r="C3954" s="448"/>
      <c r="D3954" s="448"/>
      <c r="E3954" s="448"/>
      <c r="F3954" s="455"/>
      <c r="G3954" s="449"/>
      <c r="H3954" s="448"/>
      <c r="I3954" s="448"/>
      <c r="J3954" s="450"/>
    </row>
    <row r="3955" spans="2:10" x14ac:dyDescent="0.2">
      <c r="B3955" s="447"/>
      <c r="C3955" s="448"/>
      <c r="D3955" s="448"/>
      <c r="E3955" s="448"/>
      <c r="F3955" s="455"/>
      <c r="G3955" s="449"/>
      <c r="H3955" s="448"/>
      <c r="I3955" s="448"/>
      <c r="J3955" s="450"/>
    </row>
    <row r="3956" spans="2:10" x14ac:dyDescent="0.2">
      <c r="B3956" s="447"/>
      <c r="C3956" s="448"/>
      <c r="D3956" s="448"/>
      <c r="E3956" s="448"/>
      <c r="F3956" s="448"/>
      <c r="G3956" s="449"/>
      <c r="H3956" s="448"/>
      <c r="I3956" s="448"/>
      <c r="J3956" s="450"/>
    </row>
    <row r="3957" spans="2:10" x14ac:dyDescent="0.2">
      <c r="B3957" s="447"/>
      <c r="C3957" s="448"/>
      <c r="D3957" s="448"/>
      <c r="E3957" s="448"/>
      <c r="F3957" s="448"/>
      <c r="G3957" s="449"/>
      <c r="H3957" s="448"/>
      <c r="I3957" s="448"/>
      <c r="J3957" s="450"/>
    </row>
    <row r="3958" spans="2:10" x14ac:dyDescent="0.2">
      <c r="B3958" s="447"/>
      <c r="C3958" s="448"/>
      <c r="D3958" s="448"/>
      <c r="E3958" s="448"/>
      <c r="F3958" s="448"/>
      <c r="G3958" s="449"/>
      <c r="H3958" s="448"/>
      <c r="I3958" s="448"/>
      <c r="J3958" s="450"/>
    </row>
    <row r="3959" spans="2:10" x14ac:dyDescent="0.2">
      <c r="B3959" s="447"/>
      <c r="C3959" s="448"/>
      <c r="D3959" s="448"/>
      <c r="E3959" s="448"/>
      <c r="F3959" s="448"/>
      <c r="G3959" s="449"/>
      <c r="H3959" s="448"/>
      <c r="I3959" s="448"/>
      <c r="J3959" s="450"/>
    </row>
    <row r="3960" spans="2:10" x14ac:dyDescent="0.2">
      <c r="B3960" s="451" t="s">
        <v>687</v>
      </c>
      <c r="C3960" s="452"/>
      <c r="D3960" s="452"/>
      <c r="E3960" s="452"/>
      <c r="F3960" s="452"/>
      <c r="G3960" s="453"/>
      <c r="H3960" s="452"/>
      <c r="I3960" s="452"/>
      <c r="J3960" s="454"/>
    </row>
    <row r="3961" spans="2:10" x14ac:dyDescent="0.2">
      <c r="B3961" s="447"/>
      <c r="C3961" s="448"/>
      <c r="D3961" s="448"/>
      <c r="E3961" s="448"/>
      <c r="F3961" s="448"/>
      <c r="G3961" s="449"/>
      <c r="H3961" s="448"/>
      <c r="I3961" s="448"/>
      <c r="J3961" s="450"/>
    </row>
    <row r="3962" spans="2:10" x14ac:dyDescent="0.2">
      <c r="B3962" s="447"/>
      <c r="C3962" s="448" t="s">
        <v>679</v>
      </c>
      <c r="D3962" s="448"/>
      <c r="E3962" s="448"/>
      <c r="F3962" s="448"/>
      <c r="G3962" s="449"/>
      <c r="H3962" s="448"/>
      <c r="I3962" s="448"/>
      <c r="J3962" s="450"/>
    </row>
    <row r="3963" spans="2:10" x14ac:dyDescent="0.2">
      <c r="B3963" s="447"/>
      <c r="C3963" s="448"/>
      <c r="D3963" s="448" t="s">
        <v>343</v>
      </c>
      <c r="E3963" s="448"/>
      <c r="F3963" s="463">
        <v>350</v>
      </c>
      <c r="G3963" s="449"/>
      <c r="H3963" s="448"/>
      <c r="I3963" s="448"/>
      <c r="J3963" s="450"/>
    </row>
    <row r="3964" spans="2:10" x14ac:dyDescent="0.2">
      <c r="B3964" s="447"/>
      <c r="C3964" s="448"/>
      <c r="D3964" s="448" t="s">
        <v>346</v>
      </c>
      <c r="E3964" s="448"/>
      <c r="F3964" s="463">
        <v>35</v>
      </c>
      <c r="G3964" s="449"/>
      <c r="H3964" s="448"/>
      <c r="I3964" s="448"/>
      <c r="J3964" s="450"/>
    </row>
    <row r="3965" spans="2:10" x14ac:dyDescent="0.2">
      <c r="B3965" s="447"/>
      <c r="C3965" s="448"/>
      <c r="D3965" s="448"/>
      <c r="E3965" s="448"/>
      <c r="F3965" s="455"/>
      <c r="G3965" s="449"/>
      <c r="H3965" s="448"/>
      <c r="I3965" s="448"/>
      <c r="J3965" s="450"/>
    </row>
    <row r="3966" spans="2:10" x14ac:dyDescent="0.2">
      <c r="B3966" s="447"/>
      <c r="C3966" s="448"/>
      <c r="D3966" s="448"/>
      <c r="E3966" s="448"/>
      <c r="F3966" s="455"/>
      <c r="G3966" s="449"/>
      <c r="H3966" s="448"/>
      <c r="I3966" s="448"/>
      <c r="J3966" s="450"/>
    </row>
    <row r="3967" spans="2:10" x14ac:dyDescent="0.2">
      <c r="B3967" s="447"/>
      <c r="C3967" s="448"/>
      <c r="D3967" s="448"/>
      <c r="E3967" s="448"/>
      <c r="F3967" s="448"/>
      <c r="G3967" s="449"/>
      <c r="H3967" s="448"/>
      <c r="I3967" s="448"/>
      <c r="J3967" s="450"/>
    </row>
    <row r="3968" spans="2:10" x14ac:dyDescent="0.2">
      <c r="B3968" s="447"/>
      <c r="C3968" s="448"/>
      <c r="D3968" s="448"/>
      <c r="E3968" s="448"/>
      <c r="F3968" s="448"/>
      <c r="G3968" s="449"/>
      <c r="H3968" s="448"/>
      <c r="I3968" s="448"/>
      <c r="J3968" s="450"/>
    </row>
    <row r="3969" spans="2:10" x14ac:dyDescent="0.2">
      <c r="B3969" s="447"/>
      <c r="C3969" s="448"/>
      <c r="D3969" s="448"/>
      <c r="E3969" s="448"/>
      <c r="F3969" s="448"/>
      <c r="G3969" s="449"/>
      <c r="H3969" s="448"/>
      <c r="I3969" s="448"/>
      <c r="J3969" s="450"/>
    </row>
    <row r="3970" spans="2:10" x14ac:dyDescent="0.2">
      <c r="B3970" s="447"/>
      <c r="C3970" s="448"/>
      <c r="D3970" s="448"/>
      <c r="E3970" s="448"/>
      <c r="F3970" s="448"/>
      <c r="G3970" s="449"/>
      <c r="H3970" s="448"/>
      <c r="I3970" s="448"/>
      <c r="J3970" s="450"/>
    </row>
    <row r="3971" spans="2:10" x14ac:dyDescent="0.2">
      <c r="B3971" s="451" t="s">
        <v>688</v>
      </c>
      <c r="C3971" s="452"/>
      <c r="D3971" s="452"/>
      <c r="E3971" s="452"/>
      <c r="F3971" s="452"/>
      <c r="G3971" s="453"/>
      <c r="H3971" s="452"/>
      <c r="I3971" s="452"/>
      <c r="J3971" s="454"/>
    </row>
    <row r="3972" spans="2:10" x14ac:dyDescent="0.2">
      <c r="B3972" s="447"/>
      <c r="C3972" s="448"/>
      <c r="D3972" s="448"/>
      <c r="E3972" s="448"/>
      <c r="F3972" s="448"/>
      <c r="G3972" s="449"/>
      <c r="H3972" s="448"/>
      <c r="I3972" s="448"/>
      <c r="J3972" s="450"/>
    </row>
    <row r="3973" spans="2:10" x14ac:dyDescent="0.2">
      <c r="B3973" s="447"/>
      <c r="C3973" s="448" t="s">
        <v>679</v>
      </c>
      <c r="D3973" s="448"/>
      <c r="E3973" s="448"/>
      <c r="F3973" s="448"/>
      <c r="G3973" s="449"/>
      <c r="H3973" s="448"/>
      <c r="I3973" s="448"/>
      <c r="J3973" s="450"/>
    </row>
    <row r="3974" spans="2:10" x14ac:dyDescent="0.2">
      <c r="B3974" s="447"/>
      <c r="C3974" s="448"/>
      <c r="D3974" s="448" t="s">
        <v>343</v>
      </c>
      <c r="E3974" s="448"/>
      <c r="F3974" s="463">
        <v>30</v>
      </c>
      <c r="G3974" s="449"/>
      <c r="H3974" s="448"/>
      <c r="I3974" s="448"/>
      <c r="J3974" s="450"/>
    </row>
    <row r="3975" spans="2:10" x14ac:dyDescent="0.2">
      <c r="B3975" s="447"/>
      <c r="C3975" s="448"/>
      <c r="D3975" s="448" t="s">
        <v>346</v>
      </c>
      <c r="E3975" s="448"/>
      <c r="F3975" s="463">
        <v>5</v>
      </c>
      <c r="G3975" s="449"/>
      <c r="H3975" s="448"/>
      <c r="I3975" s="448"/>
      <c r="J3975" s="450"/>
    </row>
    <row r="3976" spans="2:10" x14ac:dyDescent="0.2">
      <c r="B3976" s="447"/>
      <c r="C3976" s="448"/>
      <c r="D3976" s="448"/>
      <c r="E3976" s="448"/>
      <c r="F3976" s="455"/>
      <c r="G3976" s="449"/>
      <c r="H3976" s="448"/>
      <c r="I3976" s="448"/>
      <c r="J3976" s="450"/>
    </row>
    <row r="3977" spans="2:10" x14ac:dyDescent="0.2">
      <c r="B3977" s="447"/>
      <c r="C3977" s="448"/>
      <c r="D3977" s="448"/>
      <c r="E3977" s="448"/>
      <c r="F3977" s="455"/>
      <c r="G3977" s="449"/>
      <c r="H3977" s="448"/>
      <c r="I3977" s="448"/>
      <c r="J3977" s="450"/>
    </row>
    <row r="3978" spans="2:10" x14ac:dyDescent="0.2">
      <c r="B3978" s="447"/>
      <c r="C3978" s="448"/>
      <c r="D3978" s="448"/>
      <c r="E3978" s="448"/>
      <c r="F3978" s="448"/>
      <c r="G3978" s="449"/>
      <c r="H3978" s="448"/>
      <c r="I3978" s="448"/>
      <c r="J3978" s="450"/>
    </row>
    <row r="3979" spans="2:10" x14ac:dyDescent="0.2">
      <c r="B3979" s="447"/>
      <c r="C3979" s="448"/>
      <c r="D3979" s="448"/>
      <c r="E3979" s="448"/>
      <c r="F3979" s="448"/>
      <c r="G3979" s="449"/>
      <c r="H3979" s="448"/>
      <c r="I3979" s="448"/>
      <c r="J3979" s="450"/>
    </row>
    <row r="3980" spans="2:10" x14ac:dyDescent="0.2">
      <c r="B3980" s="447"/>
      <c r="C3980" s="448"/>
      <c r="D3980" s="448"/>
      <c r="E3980" s="448"/>
      <c r="F3980" s="448"/>
      <c r="G3980" s="449"/>
      <c r="H3980" s="448"/>
      <c r="I3980" s="448"/>
      <c r="J3980" s="450"/>
    </row>
    <row r="3981" spans="2:10" x14ac:dyDescent="0.2">
      <c r="B3981" s="447"/>
      <c r="C3981" s="448"/>
      <c r="D3981" s="448"/>
      <c r="E3981" s="448"/>
      <c r="F3981" s="448"/>
      <c r="G3981" s="449"/>
      <c r="H3981" s="448"/>
      <c r="I3981" s="448"/>
      <c r="J3981" s="450"/>
    </row>
    <row r="3982" spans="2:10" x14ac:dyDescent="0.2">
      <c r="B3982" s="451" t="s">
        <v>689</v>
      </c>
      <c r="C3982" s="452"/>
      <c r="D3982" s="452"/>
      <c r="E3982" s="452"/>
      <c r="F3982" s="452"/>
      <c r="G3982" s="453"/>
      <c r="H3982" s="452"/>
      <c r="I3982" s="452"/>
      <c r="J3982" s="454"/>
    </row>
    <row r="3983" spans="2:10" x14ac:dyDescent="0.2">
      <c r="B3983" s="447"/>
      <c r="C3983" s="448"/>
      <c r="D3983" s="448"/>
      <c r="E3983" s="448"/>
      <c r="F3983" s="448"/>
      <c r="G3983" s="449"/>
      <c r="H3983" s="448"/>
      <c r="I3983" s="448"/>
      <c r="J3983" s="450"/>
    </row>
    <row r="3984" spans="2:10" x14ac:dyDescent="0.2">
      <c r="B3984" s="447"/>
      <c r="C3984" s="448" t="s">
        <v>679</v>
      </c>
      <c r="D3984" s="448"/>
      <c r="E3984" s="448"/>
      <c r="F3984" s="448"/>
      <c r="G3984" s="449"/>
      <c r="H3984" s="448"/>
      <c r="I3984" s="448"/>
      <c r="J3984" s="450"/>
    </row>
    <row r="3985" spans="2:10" x14ac:dyDescent="0.2">
      <c r="B3985" s="447"/>
      <c r="C3985" s="448"/>
      <c r="D3985" s="448" t="s">
        <v>343</v>
      </c>
      <c r="E3985" s="448"/>
      <c r="F3985" s="463">
        <v>400</v>
      </c>
      <c r="G3985" s="449"/>
      <c r="H3985" s="448"/>
      <c r="I3985" s="448"/>
      <c r="J3985" s="450"/>
    </row>
    <row r="3986" spans="2:10" x14ac:dyDescent="0.2">
      <c r="B3986" s="447"/>
      <c r="C3986" s="448"/>
      <c r="D3986" s="448" t="s">
        <v>346</v>
      </c>
      <c r="E3986" s="448"/>
      <c r="F3986" s="463">
        <v>40</v>
      </c>
      <c r="G3986" s="449"/>
      <c r="H3986" s="448"/>
      <c r="I3986" s="448"/>
      <c r="J3986" s="450"/>
    </row>
    <row r="3987" spans="2:10" x14ac:dyDescent="0.2">
      <c r="B3987" s="447"/>
      <c r="C3987" s="448"/>
      <c r="D3987" s="448"/>
      <c r="E3987" s="448"/>
      <c r="F3987" s="455"/>
      <c r="G3987" s="449"/>
      <c r="H3987" s="448"/>
      <c r="I3987" s="448"/>
      <c r="J3987" s="450"/>
    </row>
    <row r="3988" spans="2:10" x14ac:dyDescent="0.2">
      <c r="B3988" s="447"/>
      <c r="C3988" s="448"/>
      <c r="D3988" s="448"/>
      <c r="E3988" s="448"/>
      <c r="F3988" s="455"/>
      <c r="G3988" s="449"/>
      <c r="H3988" s="448"/>
      <c r="I3988" s="448"/>
      <c r="J3988" s="450"/>
    </row>
    <row r="3989" spans="2:10" x14ac:dyDescent="0.2">
      <c r="B3989" s="447"/>
      <c r="C3989" s="448"/>
      <c r="D3989" s="448"/>
      <c r="E3989" s="448"/>
      <c r="F3989" s="448"/>
      <c r="G3989" s="449"/>
      <c r="H3989" s="448"/>
      <c r="I3989" s="448"/>
      <c r="J3989" s="450"/>
    </row>
    <row r="3990" spans="2:10" x14ac:dyDescent="0.2">
      <c r="B3990" s="447"/>
      <c r="C3990" s="448"/>
      <c r="D3990" s="448"/>
      <c r="E3990" s="448"/>
      <c r="F3990" s="448"/>
      <c r="G3990" s="449"/>
      <c r="H3990" s="448"/>
      <c r="I3990" s="448"/>
      <c r="J3990" s="450"/>
    </row>
    <row r="3991" spans="2:10" x14ac:dyDescent="0.2">
      <c r="B3991" s="447"/>
      <c r="C3991" s="448"/>
      <c r="D3991" s="448"/>
      <c r="E3991" s="448"/>
      <c r="F3991" s="448"/>
      <c r="G3991" s="449"/>
      <c r="H3991" s="448"/>
      <c r="I3991" s="448"/>
      <c r="J3991" s="450"/>
    </row>
    <row r="3992" spans="2:10" x14ac:dyDescent="0.2">
      <c r="B3992" s="447"/>
      <c r="C3992" s="448"/>
      <c r="D3992" s="448"/>
      <c r="E3992" s="448"/>
      <c r="F3992" s="448"/>
      <c r="G3992" s="449"/>
      <c r="H3992" s="448"/>
      <c r="I3992" s="448"/>
      <c r="J3992" s="450"/>
    </row>
    <row r="3993" spans="2:10" x14ac:dyDescent="0.2">
      <c r="B3993" s="451" t="s">
        <v>690</v>
      </c>
      <c r="C3993" s="452"/>
      <c r="D3993" s="452"/>
      <c r="E3993" s="452"/>
      <c r="F3993" s="452"/>
      <c r="G3993" s="453"/>
      <c r="H3993" s="452"/>
      <c r="I3993" s="452"/>
      <c r="J3993" s="454"/>
    </row>
    <row r="3994" spans="2:10" x14ac:dyDescent="0.2">
      <c r="B3994" s="447"/>
      <c r="C3994" s="448"/>
      <c r="D3994" s="448"/>
      <c r="E3994" s="448"/>
      <c r="F3994" s="448"/>
      <c r="G3994" s="449"/>
      <c r="H3994" s="448"/>
      <c r="I3994" s="448"/>
      <c r="J3994" s="450"/>
    </row>
    <row r="3995" spans="2:10" x14ac:dyDescent="0.2">
      <c r="B3995" s="447"/>
      <c r="C3995" s="448" t="s">
        <v>679</v>
      </c>
      <c r="D3995" s="448"/>
      <c r="E3995" s="448"/>
      <c r="F3995" s="448"/>
      <c r="G3995" s="449"/>
      <c r="H3995" s="448"/>
      <c r="I3995" s="448"/>
      <c r="J3995" s="450"/>
    </row>
    <row r="3996" spans="2:10" x14ac:dyDescent="0.2">
      <c r="B3996" s="447"/>
      <c r="C3996" s="448"/>
      <c r="D3996" s="448" t="s">
        <v>343</v>
      </c>
      <c r="E3996" s="448"/>
      <c r="F3996" s="463">
        <v>359.12</v>
      </c>
      <c r="G3996" s="449"/>
      <c r="H3996" s="448"/>
      <c r="I3996" s="448"/>
      <c r="J3996" s="450"/>
    </row>
    <row r="3997" spans="2:10" x14ac:dyDescent="0.2">
      <c r="B3997" s="447"/>
      <c r="C3997" s="448"/>
      <c r="D3997" s="448" t="s">
        <v>346</v>
      </c>
      <c r="E3997" s="448"/>
      <c r="F3997" s="463">
        <v>35.911999999999999</v>
      </c>
      <c r="G3997" s="449"/>
      <c r="H3997" s="448"/>
      <c r="I3997" s="448"/>
      <c r="J3997" s="450"/>
    </row>
    <row r="3998" spans="2:10" x14ac:dyDescent="0.2">
      <c r="B3998" s="447"/>
      <c r="C3998" s="448"/>
      <c r="D3998" s="448"/>
      <c r="E3998" s="448"/>
      <c r="F3998" s="455"/>
      <c r="G3998" s="449"/>
      <c r="H3998" s="448"/>
      <c r="I3998" s="448"/>
      <c r="J3998" s="450"/>
    </row>
    <row r="3999" spans="2:10" x14ac:dyDescent="0.2">
      <c r="B3999" s="447"/>
      <c r="C3999" s="448"/>
      <c r="D3999" s="448"/>
      <c r="E3999" s="448"/>
      <c r="F3999" s="455"/>
      <c r="G3999" s="449"/>
      <c r="H3999" s="448"/>
      <c r="I3999" s="448"/>
      <c r="J3999" s="450"/>
    </row>
    <row r="4000" spans="2:10" x14ac:dyDescent="0.2">
      <c r="B4000" s="447"/>
      <c r="C4000" s="448"/>
      <c r="D4000" s="448"/>
      <c r="E4000" s="448"/>
      <c r="F4000" s="448"/>
      <c r="G4000" s="449"/>
      <c r="H4000" s="448"/>
      <c r="I4000" s="448"/>
      <c r="J4000" s="450"/>
    </row>
    <row r="4001" spans="2:10" x14ac:dyDescent="0.2">
      <c r="B4001" s="447"/>
      <c r="C4001" s="448"/>
      <c r="D4001" s="448"/>
      <c r="E4001" s="448"/>
      <c r="F4001" s="448"/>
      <c r="G4001" s="449"/>
      <c r="H4001" s="448"/>
      <c r="I4001" s="448"/>
      <c r="J4001" s="450"/>
    </row>
    <row r="4002" spans="2:10" x14ac:dyDescent="0.2">
      <c r="B4002" s="447"/>
      <c r="C4002" s="448"/>
      <c r="D4002" s="448"/>
      <c r="E4002" s="448"/>
      <c r="F4002" s="448"/>
      <c r="G4002" s="449"/>
      <c r="H4002" s="448"/>
      <c r="I4002" s="448"/>
      <c r="J4002" s="450"/>
    </row>
    <row r="4003" spans="2:10" x14ac:dyDescent="0.2">
      <c r="B4003" s="447"/>
      <c r="C4003" s="448"/>
      <c r="D4003" s="448"/>
      <c r="E4003" s="448"/>
      <c r="F4003" s="448"/>
      <c r="G4003" s="449"/>
      <c r="H4003" s="448"/>
      <c r="I4003" s="448"/>
      <c r="J4003" s="450"/>
    </row>
    <row r="4004" spans="2:10" x14ac:dyDescent="0.2">
      <c r="B4004" s="451" t="s">
        <v>691</v>
      </c>
      <c r="C4004" s="452"/>
      <c r="D4004" s="452"/>
      <c r="E4004" s="452"/>
      <c r="F4004" s="452"/>
      <c r="G4004" s="453"/>
      <c r="H4004" s="452"/>
      <c r="I4004" s="452"/>
      <c r="J4004" s="454"/>
    </row>
    <row r="4005" spans="2:10" x14ac:dyDescent="0.2">
      <c r="B4005" s="447"/>
      <c r="C4005" s="448"/>
      <c r="D4005" s="448"/>
      <c r="E4005" s="448"/>
      <c r="F4005" s="448"/>
      <c r="G4005" s="449"/>
      <c r="H4005" s="448"/>
      <c r="I4005" s="448"/>
      <c r="J4005" s="450"/>
    </row>
    <row r="4006" spans="2:10" x14ac:dyDescent="0.2">
      <c r="B4006" s="447"/>
      <c r="C4006" s="448" t="s">
        <v>679</v>
      </c>
      <c r="D4006" s="448"/>
      <c r="E4006" s="448"/>
      <c r="F4006" s="448"/>
      <c r="G4006" s="449"/>
      <c r="H4006" s="448"/>
      <c r="I4006" s="448"/>
      <c r="J4006" s="450"/>
    </row>
    <row r="4007" spans="2:10" x14ac:dyDescent="0.2">
      <c r="B4007" s="447"/>
      <c r="C4007" s="448"/>
      <c r="D4007" s="448" t="s">
        <v>343</v>
      </c>
      <c r="E4007" s="448"/>
      <c r="F4007" s="463">
        <v>200</v>
      </c>
      <c r="G4007" s="449"/>
      <c r="H4007" s="448"/>
      <c r="I4007" s="448"/>
      <c r="J4007" s="450"/>
    </row>
    <row r="4008" spans="2:10" x14ac:dyDescent="0.2">
      <c r="B4008" s="447"/>
      <c r="C4008" s="448"/>
      <c r="D4008" s="448" t="s">
        <v>346</v>
      </c>
      <c r="E4008" s="448"/>
      <c r="F4008" s="463">
        <v>20</v>
      </c>
      <c r="G4008" s="449"/>
      <c r="H4008" s="448"/>
      <c r="I4008" s="448"/>
      <c r="J4008" s="450"/>
    </row>
    <row r="4009" spans="2:10" x14ac:dyDescent="0.2">
      <c r="B4009" s="447"/>
      <c r="C4009" s="448"/>
      <c r="D4009" s="448"/>
      <c r="E4009" s="448"/>
      <c r="F4009" s="455"/>
      <c r="G4009" s="449"/>
      <c r="H4009" s="448"/>
      <c r="I4009" s="448"/>
      <c r="J4009" s="450"/>
    </row>
    <row r="4010" spans="2:10" x14ac:dyDescent="0.2">
      <c r="B4010" s="447"/>
      <c r="C4010" s="448"/>
      <c r="D4010" s="448"/>
      <c r="E4010" s="448"/>
      <c r="F4010" s="455"/>
      <c r="G4010" s="449"/>
      <c r="H4010" s="448"/>
      <c r="I4010" s="448"/>
      <c r="J4010" s="450"/>
    </row>
    <row r="4011" spans="2:10" x14ac:dyDescent="0.2">
      <c r="B4011" s="447"/>
      <c r="C4011" s="448"/>
      <c r="D4011" s="448"/>
      <c r="E4011" s="448"/>
      <c r="F4011" s="448"/>
      <c r="G4011" s="449"/>
      <c r="H4011" s="448"/>
      <c r="I4011" s="448"/>
      <c r="J4011" s="450"/>
    </row>
    <row r="4012" spans="2:10" x14ac:dyDescent="0.2">
      <c r="B4012" s="447"/>
      <c r="C4012" s="448"/>
      <c r="D4012" s="448"/>
      <c r="E4012" s="448"/>
      <c r="F4012" s="448"/>
      <c r="G4012" s="449"/>
      <c r="H4012" s="448"/>
      <c r="I4012" s="448"/>
      <c r="J4012" s="450"/>
    </row>
    <row r="4013" spans="2:10" x14ac:dyDescent="0.2">
      <c r="B4013" s="447"/>
      <c r="C4013" s="448"/>
      <c r="D4013" s="448"/>
      <c r="E4013" s="448"/>
      <c r="F4013" s="448"/>
      <c r="G4013" s="449"/>
      <c r="H4013" s="448"/>
      <c r="I4013" s="448"/>
      <c r="J4013" s="450"/>
    </row>
    <row r="4014" spans="2:10" x14ac:dyDescent="0.2">
      <c r="B4014" s="447"/>
      <c r="C4014" s="448"/>
      <c r="D4014" s="448"/>
      <c r="E4014" s="448"/>
      <c r="F4014" s="448"/>
      <c r="G4014" s="449"/>
      <c r="H4014" s="448"/>
      <c r="I4014" s="448"/>
      <c r="J4014" s="450"/>
    </row>
    <row r="4015" spans="2:10" x14ac:dyDescent="0.2">
      <c r="B4015" s="451" t="s">
        <v>692</v>
      </c>
      <c r="C4015" s="452"/>
      <c r="D4015" s="452"/>
      <c r="E4015" s="452"/>
      <c r="F4015" s="452"/>
      <c r="G4015" s="453"/>
      <c r="H4015" s="452"/>
      <c r="I4015" s="452"/>
      <c r="J4015" s="454"/>
    </row>
    <row r="4016" spans="2:10" x14ac:dyDescent="0.2">
      <c r="B4016" s="447"/>
      <c r="C4016" s="448"/>
      <c r="D4016" s="448"/>
      <c r="E4016" s="448"/>
      <c r="F4016" s="448"/>
      <c r="G4016" s="449"/>
      <c r="H4016" s="448"/>
      <c r="I4016" s="448"/>
      <c r="J4016" s="450"/>
    </row>
    <row r="4017" spans="2:10" x14ac:dyDescent="0.2">
      <c r="B4017" s="447"/>
      <c r="C4017" s="448" t="s">
        <v>679</v>
      </c>
      <c r="D4017" s="448"/>
      <c r="E4017" s="448"/>
      <c r="F4017" s="448"/>
      <c r="G4017" s="449"/>
      <c r="H4017" s="448"/>
      <c r="I4017" s="448"/>
      <c r="J4017" s="450"/>
    </row>
    <row r="4018" spans="2:10" x14ac:dyDescent="0.2">
      <c r="B4018" s="447"/>
      <c r="C4018" s="448"/>
      <c r="D4018" s="448" t="s">
        <v>343</v>
      </c>
      <c r="E4018" s="448"/>
      <c r="F4018" s="463">
        <v>200</v>
      </c>
      <c r="G4018" s="449"/>
      <c r="H4018" s="448"/>
      <c r="I4018" s="448"/>
      <c r="J4018" s="450"/>
    </row>
    <row r="4019" spans="2:10" x14ac:dyDescent="0.2">
      <c r="B4019" s="447"/>
      <c r="C4019" s="448"/>
      <c r="D4019" s="448" t="s">
        <v>346</v>
      </c>
      <c r="E4019" s="448"/>
      <c r="F4019" s="463">
        <v>20</v>
      </c>
      <c r="G4019" s="449"/>
      <c r="H4019" s="448"/>
      <c r="I4019" s="448"/>
      <c r="J4019" s="450"/>
    </row>
    <row r="4020" spans="2:10" x14ac:dyDescent="0.2">
      <c r="B4020" s="447"/>
      <c r="C4020" s="448"/>
      <c r="D4020" s="448"/>
      <c r="E4020" s="448"/>
      <c r="F4020" s="455"/>
      <c r="G4020" s="449"/>
      <c r="H4020" s="448"/>
      <c r="I4020" s="448"/>
      <c r="J4020" s="450"/>
    </row>
    <row r="4021" spans="2:10" x14ac:dyDescent="0.2">
      <c r="B4021" s="447"/>
      <c r="C4021" s="448"/>
      <c r="D4021" s="448"/>
      <c r="E4021" s="448"/>
      <c r="F4021" s="455"/>
      <c r="G4021" s="449"/>
      <c r="H4021" s="448"/>
      <c r="I4021" s="448"/>
      <c r="J4021" s="450"/>
    </row>
    <row r="4022" spans="2:10" x14ac:dyDescent="0.2">
      <c r="B4022" s="447"/>
      <c r="C4022" s="448"/>
      <c r="D4022" s="448"/>
      <c r="E4022" s="448"/>
      <c r="F4022" s="448"/>
      <c r="G4022" s="449"/>
      <c r="H4022" s="448"/>
      <c r="I4022" s="448"/>
      <c r="J4022" s="450"/>
    </row>
    <row r="4023" spans="2:10" x14ac:dyDescent="0.2">
      <c r="B4023" s="447"/>
      <c r="C4023" s="448"/>
      <c r="D4023" s="448"/>
      <c r="E4023" s="448"/>
      <c r="F4023" s="448"/>
      <c r="G4023" s="449"/>
      <c r="H4023" s="448"/>
      <c r="I4023" s="448"/>
      <c r="J4023" s="450"/>
    </row>
    <row r="4024" spans="2:10" x14ac:dyDescent="0.2">
      <c r="B4024" s="447"/>
      <c r="C4024" s="448"/>
      <c r="D4024" s="448"/>
      <c r="E4024" s="448"/>
      <c r="F4024" s="448"/>
      <c r="G4024" s="449"/>
      <c r="H4024" s="448"/>
      <c r="I4024" s="448"/>
      <c r="J4024" s="450"/>
    </row>
    <row r="4025" spans="2:10" x14ac:dyDescent="0.2">
      <c r="B4025" s="447"/>
      <c r="C4025" s="448"/>
      <c r="D4025" s="448"/>
      <c r="E4025" s="448"/>
      <c r="F4025" s="448"/>
      <c r="G4025" s="449"/>
      <c r="H4025" s="448"/>
      <c r="I4025" s="448"/>
      <c r="J4025" s="450"/>
    </row>
    <row r="4026" spans="2:10" x14ac:dyDescent="0.2">
      <c r="B4026" s="451" t="s">
        <v>693</v>
      </c>
      <c r="C4026" s="452"/>
      <c r="D4026" s="452"/>
      <c r="E4026" s="452"/>
      <c r="F4026" s="452"/>
      <c r="G4026" s="453"/>
      <c r="H4026" s="452"/>
      <c r="I4026" s="452"/>
      <c r="J4026" s="454"/>
    </row>
    <row r="4027" spans="2:10" x14ac:dyDescent="0.2">
      <c r="B4027" s="447"/>
      <c r="C4027" s="448"/>
      <c r="D4027" s="448"/>
      <c r="E4027" s="448"/>
      <c r="F4027" s="448"/>
      <c r="G4027" s="449"/>
      <c r="H4027" s="448"/>
      <c r="I4027" s="448"/>
      <c r="J4027" s="450"/>
    </row>
    <row r="4028" spans="2:10" x14ac:dyDescent="0.2">
      <c r="B4028" s="447"/>
      <c r="C4028" s="448" t="s">
        <v>679</v>
      </c>
      <c r="D4028" s="448"/>
      <c r="E4028" s="448"/>
      <c r="F4028" s="448"/>
      <c r="G4028" s="449"/>
      <c r="H4028" s="448"/>
      <c r="I4028" s="448"/>
      <c r="J4028" s="450"/>
    </row>
    <row r="4029" spans="2:10" x14ac:dyDescent="0.2">
      <c r="B4029" s="447"/>
      <c r="C4029" s="448"/>
      <c r="D4029" s="448" t="s">
        <v>343</v>
      </c>
      <c r="E4029" s="448"/>
      <c r="F4029" s="463">
        <v>1080</v>
      </c>
      <c r="G4029" s="449"/>
      <c r="H4029" s="448"/>
      <c r="I4029" s="448"/>
      <c r="J4029" s="450"/>
    </row>
    <row r="4030" spans="2:10" x14ac:dyDescent="0.2">
      <c r="B4030" s="447"/>
      <c r="C4030" s="448"/>
      <c r="D4030" s="448" t="s">
        <v>346</v>
      </c>
      <c r="E4030" s="448"/>
      <c r="F4030" s="463">
        <v>108</v>
      </c>
      <c r="G4030" s="449"/>
      <c r="H4030" s="448"/>
      <c r="I4030" s="448"/>
      <c r="J4030" s="450"/>
    </row>
    <row r="4031" spans="2:10" x14ac:dyDescent="0.2">
      <c r="B4031" s="447"/>
      <c r="C4031" s="448"/>
      <c r="D4031" s="448"/>
      <c r="E4031" s="448"/>
      <c r="F4031" s="455"/>
      <c r="G4031" s="449"/>
      <c r="H4031" s="448"/>
      <c r="I4031" s="448"/>
      <c r="J4031" s="450"/>
    </row>
    <row r="4032" spans="2:10" x14ac:dyDescent="0.2">
      <c r="B4032" s="447"/>
      <c r="C4032" s="448"/>
      <c r="D4032" s="448"/>
      <c r="E4032" s="448"/>
      <c r="F4032" s="455"/>
      <c r="G4032" s="449"/>
      <c r="H4032" s="448"/>
      <c r="I4032" s="448"/>
      <c r="J4032" s="450"/>
    </row>
    <row r="4033" spans="2:10" x14ac:dyDescent="0.2">
      <c r="B4033" s="447"/>
      <c r="C4033" s="448"/>
      <c r="D4033" s="448"/>
      <c r="E4033" s="448"/>
      <c r="F4033" s="448"/>
      <c r="G4033" s="449"/>
      <c r="H4033" s="448"/>
      <c r="I4033" s="448"/>
      <c r="J4033" s="450"/>
    </row>
    <row r="4034" spans="2:10" x14ac:dyDescent="0.2">
      <c r="B4034" s="447"/>
      <c r="C4034" s="448"/>
      <c r="D4034" s="448"/>
      <c r="E4034" s="448"/>
      <c r="F4034" s="448"/>
      <c r="G4034" s="449"/>
      <c r="H4034" s="448"/>
      <c r="I4034" s="448"/>
      <c r="J4034" s="450"/>
    </row>
    <row r="4035" spans="2:10" x14ac:dyDescent="0.2">
      <c r="B4035" s="447"/>
      <c r="C4035" s="448"/>
      <c r="D4035" s="448"/>
      <c r="E4035" s="448"/>
      <c r="F4035" s="448"/>
      <c r="G4035" s="449"/>
      <c r="H4035" s="448"/>
      <c r="I4035" s="448"/>
      <c r="J4035" s="450"/>
    </row>
    <row r="4036" spans="2:10" x14ac:dyDescent="0.2">
      <c r="B4036" s="447"/>
      <c r="C4036" s="448"/>
      <c r="D4036" s="448"/>
      <c r="E4036" s="448"/>
      <c r="F4036" s="448"/>
      <c r="G4036" s="449"/>
      <c r="H4036" s="448"/>
      <c r="I4036" s="448"/>
      <c r="J4036" s="450"/>
    </row>
    <row r="4037" spans="2:10" x14ac:dyDescent="0.2">
      <c r="B4037" s="451" t="s">
        <v>694</v>
      </c>
      <c r="C4037" s="452"/>
      <c r="D4037" s="452"/>
      <c r="E4037" s="452"/>
      <c r="F4037" s="452"/>
      <c r="G4037" s="453"/>
      <c r="H4037" s="452"/>
      <c r="I4037" s="452"/>
      <c r="J4037" s="454"/>
    </row>
    <row r="4038" spans="2:10" x14ac:dyDescent="0.2">
      <c r="B4038" s="447"/>
      <c r="C4038" s="448"/>
      <c r="D4038" s="448"/>
      <c r="E4038" s="448"/>
      <c r="F4038" s="448"/>
      <c r="G4038" s="449"/>
      <c r="H4038" s="448"/>
      <c r="I4038" s="448"/>
      <c r="J4038" s="450"/>
    </row>
    <row r="4039" spans="2:10" x14ac:dyDescent="0.2">
      <c r="B4039" s="447"/>
      <c r="C4039" s="448" t="s">
        <v>679</v>
      </c>
      <c r="D4039" s="448"/>
      <c r="E4039" s="448"/>
      <c r="F4039" s="448"/>
      <c r="G4039" s="449"/>
      <c r="H4039" s="448"/>
      <c r="I4039" s="448"/>
      <c r="J4039" s="450"/>
    </row>
    <row r="4040" spans="2:10" x14ac:dyDescent="0.2">
      <c r="B4040" s="447"/>
      <c r="C4040" s="448"/>
      <c r="D4040" s="448" t="s">
        <v>343</v>
      </c>
      <c r="E4040" s="448"/>
      <c r="F4040" s="463">
        <v>800</v>
      </c>
      <c r="G4040" s="449"/>
      <c r="H4040" s="448"/>
      <c r="I4040" s="448"/>
      <c r="J4040" s="450"/>
    </row>
    <row r="4041" spans="2:10" x14ac:dyDescent="0.2">
      <c r="B4041" s="447"/>
      <c r="C4041" s="448"/>
      <c r="D4041" s="448" t="s">
        <v>346</v>
      </c>
      <c r="E4041" s="448"/>
      <c r="F4041" s="463">
        <v>80</v>
      </c>
      <c r="G4041" s="449"/>
      <c r="H4041" s="448"/>
      <c r="I4041" s="448"/>
      <c r="J4041" s="450"/>
    </row>
    <row r="4042" spans="2:10" x14ac:dyDescent="0.2">
      <c r="B4042" s="447"/>
      <c r="C4042" s="448"/>
      <c r="D4042" s="448"/>
      <c r="E4042" s="448"/>
      <c r="F4042" s="455"/>
      <c r="G4042" s="449"/>
      <c r="H4042" s="448"/>
      <c r="I4042" s="448"/>
      <c r="J4042" s="450"/>
    </row>
    <row r="4043" spans="2:10" x14ac:dyDescent="0.2">
      <c r="B4043" s="447"/>
      <c r="C4043" s="448"/>
      <c r="D4043" s="448"/>
      <c r="E4043" s="448"/>
      <c r="F4043" s="455"/>
      <c r="G4043" s="449"/>
      <c r="H4043" s="448"/>
      <c r="I4043" s="448"/>
      <c r="J4043" s="450"/>
    </row>
    <row r="4044" spans="2:10" x14ac:dyDescent="0.2">
      <c r="B4044" s="447"/>
      <c r="C4044" s="448"/>
      <c r="D4044" s="448"/>
      <c r="E4044" s="448"/>
      <c r="F4044" s="448"/>
      <c r="G4044" s="449"/>
      <c r="H4044" s="448"/>
      <c r="I4044" s="448"/>
      <c r="J4044" s="450"/>
    </row>
    <row r="4045" spans="2:10" x14ac:dyDescent="0.2">
      <c r="B4045" s="447"/>
      <c r="C4045" s="448"/>
      <c r="D4045" s="448"/>
      <c r="E4045" s="448"/>
      <c r="F4045" s="448"/>
      <c r="G4045" s="449"/>
      <c r="H4045" s="448"/>
      <c r="I4045" s="448"/>
      <c r="J4045" s="450"/>
    </row>
    <row r="4046" spans="2:10" x14ac:dyDescent="0.2">
      <c r="B4046" s="447"/>
      <c r="C4046" s="448"/>
      <c r="D4046" s="448"/>
      <c r="E4046" s="448"/>
      <c r="F4046" s="448"/>
      <c r="G4046" s="449"/>
      <c r="H4046" s="448"/>
      <c r="I4046" s="448"/>
      <c r="J4046" s="450"/>
    </row>
    <row r="4047" spans="2:10" x14ac:dyDescent="0.2">
      <c r="B4047" s="447"/>
      <c r="C4047" s="448"/>
      <c r="D4047" s="448"/>
      <c r="E4047" s="448"/>
      <c r="F4047" s="448"/>
      <c r="G4047" s="449"/>
      <c r="H4047" s="448"/>
      <c r="I4047" s="448"/>
      <c r="J4047" s="450"/>
    </row>
    <row r="4048" spans="2:10" x14ac:dyDescent="0.2">
      <c r="B4048" s="451" t="s">
        <v>695</v>
      </c>
      <c r="C4048" s="452"/>
      <c r="D4048" s="452"/>
      <c r="E4048" s="452"/>
      <c r="F4048" s="452"/>
      <c r="G4048" s="453"/>
      <c r="H4048" s="452"/>
      <c r="I4048" s="452"/>
      <c r="J4048" s="454"/>
    </row>
    <row r="4049" spans="2:10" x14ac:dyDescent="0.2">
      <c r="B4049" s="447"/>
      <c r="C4049" s="448"/>
      <c r="D4049" s="448"/>
      <c r="E4049" s="448"/>
      <c r="F4049" s="448"/>
      <c r="G4049" s="449"/>
      <c r="H4049" s="448"/>
      <c r="I4049" s="448"/>
      <c r="J4049" s="450"/>
    </row>
    <row r="4050" spans="2:10" x14ac:dyDescent="0.2">
      <c r="B4050" s="447"/>
      <c r="C4050" s="448" t="s">
        <v>679</v>
      </c>
      <c r="D4050" s="448"/>
      <c r="E4050" s="448"/>
      <c r="F4050" s="448"/>
      <c r="G4050" s="449"/>
      <c r="H4050" s="448"/>
      <c r="I4050" s="448"/>
      <c r="J4050" s="450"/>
    </row>
    <row r="4051" spans="2:10" x14ac:dyDescent="0.2">
      <c r="B4051" s="447"/>
      <c r="C4051" s="448"/>
      <c r="D4051" s="448" t="s">
        <v>343</v>
      </c>
      <c r="E4051" s="448"/>
      <c r="F4051" s="463">
        <v>101.88</v>
      </c>
      <c r="G4051" s="449"/>
      <c r="H4051" s="448"/>
      <c r="I4051" s="448"/>
      <c r="J4051" s="450"/>
    </row>
    <row r="4052" spans="2:10" x14ac:dyDescent="0.2">
      <c r="B4052" s="447"/>
      <c r="C4052" s="448"/>
      <c r="D4052" s="448" t="s">
        <v>346</v>
      </c>
      <c r="E4052" s="448"/>
      <c r="F4052" s="463">
        <v>10.187999999999999</v>
      </c>
      <c r="G4052" s="449"/>
      <c r="H4052" s="448"/>
      <c r="I4052" s="448"/>
      <c r="J4052" s="450"/>
    </row>
    <row r="4053" spans="2:10" x14ac:dyDescent="0.2">
      <c r="B4053" s="447"/>
      <c r="C4053" s="448"/>
      <c r="D4053" s="448"/>
      <c r="E4053" s="448"/>
      <c r="F4053" s="455"/>
      <c r="G4053" s="449"/>
      <c r="H4053" s="448"/>
      <c r="I4053" s="448"/>
      <c r="J4053" s="450"/>
    </row>
    <row r="4054" spans="2:10" x14ac:dyDescent="0.2">
      <c r="B4054" s="447"/>
      <c r="C4054" s="448"/>
      <c r="D4054" s="448"/>
      <c r="E4054" s="448"/>
      <c r="F4054" s="455"/>
      <c r="G4054" s="449"/>
      <c r="H4054" s="448"/>
      <c r="I4054" s="448"/>
      <c r="J4054" s="450"/>
    </row>
    <row r="4055" spans="2:10" x14ac:dyDescent="0.2">
      <c r="B4055" s="447"/>
      <c r="C4055" s="448"/>
      <c r="D4055" s="448"/>
      <c r="E4055" s="448"/>
      <c r="F4055" s="448"/>
      <c r="G4055" s="449"/>
      <c r="H4055" s="448"/>
      <c r="I4055" s="448"/>
      <c r="J4055" s="450"/>
    </row>
    <row r="4056" spans="2:10" x14ac:dyDescent="0.2">
      <c r="B4056" s="447"/>
      <c r="C4056" s="448"/>
      <c r="D4056" s="448"/>
      <c r="E4056" s="448"/>
      <c r="F4056" s="448"/>
      <c r="G4056" s="449"/>
      <c r="H4056" s="448"/>
      <c r="I4056" s="448"/>
      <c r="J4056" s="450"/>
    </row>
    <row r="4057" spans="2:10" x14ac:dyDescent="0.2">
      <c r="B4057" s="447"/>
      <c r="C4057" s="448"/>
      <c r="D4057" s="448"/>
      <c r="E4057" s="448"/>
      <c r="F4057" s="448"/>
      <c r="G4057" s="449"/>
      <c r="H4057" s="448"/>
      <c r="I4057" s="448"/>
      <c r="J4057" s="450"/>
    </row>
    <row r="4058" spans="2:10" x14ac:dyDescent="0.2">
      <c r="B4058" s="447"/>
      <c r="C4058" s="448"/>
      <c r="D4058" s="448"/>
      <c r="E4058" s="448"/>
      <c r="F4058" s="448"/>
      <c r="G4058" s="449"/>
      <c r="H4058" s="448"/>
      <c r="I4058" s="448"/>
      <c r="J4058" s="450"/>
    </row>
    <row r="4059" spans="2:10" x14ac:dyDescent="0.2">
      <c r="B4059" s="451" t="s">
        <v>696</v>
      </c>
      <c r="C4059" s="452"/>
      <c r="D4059" s="452"/>
      <c r="E4059" s="452"/>
      <c r="F4059" s="452"/>
      <c r="G4059" s="453"/>
      <c r="H4059" s="452"/>
      <c r="I4059" s="452"/>
      <c r="J4059" s="454"/>
    </row>
    <row r="4060" spans="2:10" x14ac:dyDescent="0.2">
      <c r="B4060" s="447"/>
      <c r="C4060" s="448"/>
      <c r="D4060" s="448"/>
      <c r="E4060" s="448"/>
      <c r="F4060" s="448"/>
      <c r="G4060" s="449"/>
      <c r="H4060" s="448"/>
      <c r="I4060" s="448"/>
      <c r="J4060" s="450"/>
    </row>
    <row r="4061" spans="2:10" x14ac:dyDescent="0.2">
      <c r="B4061" s="447"/>
      <c r="C4061" s="448" t="s">
        <v>679</v>
      </c>
      <c r="D4061" s="448"/>
      <c r="E4061" s="448"/>
      <c r="F4061" s="448"/>
      <c r="G4061" s="449"/>
      <c r="H4061" s="448"/>
      <c r="I4061" s="448"/>
      <c r="J4061" s="450"/>
    </row>
    <row r="4062" spans="2:10" x14ac:dyDescent="0.2">
      <c r="B4062" s="447"/>
      <c r="C4062" s="448"/>
      <c r="D4062" s="448" t="s">
        <v>343</v>
      </c>
      <c r="E4062" s="448"/>
      <c r="F4062" s="463">
        <v>1080</v>
      </c>
      <c r="G4062" s="449"/>
      <c r="H4062" s="448"/>
      <c r="I4062" s="448"/>
      <c r="J4062" s="450"/>
    </row>
    <row r="4063" spans="2:10" x14ac:dyDescent="0.2">
      <c r="B4063" s="447"/>
      <c r="C4063" s="448"/>
      <c r="D4063" s="448" t="s">
        <v>346</v>
      </c>
      <c r="E4063" s="448"/>
      <c r="F4063" s="463">
        <v>108</v>
      </c>
      <c r="G4063" s="449"/>
      <c r="H4063" s="448"/>
      <c r="I4063" s="448"/>
      <c r="J4063" s="450"/>
    </row>
    <row r="4064" spans="2:10" x14ac:dyDescent="0.2">
      <c r="B4064" s="447"/>
      <c r="C4064" s="448"/>
      <c r="D4064" s="448"/>
      <c r="E4064" s="448"/>
      <c r="F4064" s="455"/>
      <c r="G4064" s="449"/>
      <c r="H4064" s="448"/>
      <c r="I4064" s="448"/>
      <c r="J4064" s="450"/>
    </row>
    <row r="4065" spans="2:10" x14ac:dyDescent="0.2">
      <c r="B4065" s="447"/>
      <c r="C4065" s="448"/>
      <c r="D4065" s="448"/>
      <c r="E4065" s="448"/>
      <c r="F4065" s="455"/>
      <c r="G4065" s="449"/>
      <c r="H4065" s="448"/>
      <c r="I4065" s="448"/>
      <c r="J4065" s="450"/>
    </row>
    <row r="4066" spans="2:10" x14ac:dyDescent="0.2">
      <c r="B4066" s="447"/>
      <c r="C4066" s="448"/>
      <c r="D4066" s="448"/>
      <c r="E4066" s="448"/>
      <c r="F4066" s="448"/>
      <c r="G4066" s="449"/>
      <c r="H4066" s="448"/>
      <c r="I4066" s="448"/>
      <c r="J4066" s="450"/>
    </row>
    <row r="4067" spans="2:10" x14ac:dyDescent="0.2">
      <c r="B4067" s="447"/>
      <c r="C4067" s="448"/>
      <c r="D4067" s="448"/>
      <c r="E4067" s="448"/>
      <c r="F4067" s="448"/>
      <c r="G4067" s="449"/>
      <c r="H4067" s="448"/>
      <c r="I4067" s="448"/>
      <c r="J4067" s="450"/>
    </row>
    <row r="4068" spans="2:10" x14ac:dyDescent="0.2">
      <c r="B4068" s="447"/>
      <c r="C4068" s="448"/>
      <c r="D4068" s="448"/>
      <c r="E4068" s="448"/>
      <c r="F4068" s="448"/>
      <c r="G4068" s="449"/>
      <c r="H4068" s="448"/>
      <c r="I4068" s="448"/>
      <c r="J4068" s="450"/>
    </row>
    <row r="4069" spans="2:10" ht="14.25" customHeight="1" x14ac:dyDescent="0.2">
      <c r="B4069" s="447"/>
      <c r="C4069" s="448"/>
      <c r="D4069" s="448"/>
      <c r="E4069" s="448"/>
      <c r="F4069" s="448"/>
      <c r="G4069" s="449"/>
      <c r="H4069" s="448"/>
      <c r="I4069" s="448"/>
      <c r="J4069" s="450"/>
    </row>
    <row r="4070" spans="2:10" x14ac:dyDescent="0.2">
      <c r="B4070" s="451" t="s">
        <v>746</v>
      </c>
      <c r="C4070" s="448"/>
      <c r="D4070" s="448"/>
      <c r="E4070" s="448"/>
      <c r="F4070" s="448"/>
      <c r="G4070" s="449"/>
      <c r="H4070" s="448"/>
      <c r="I4070" s="448"/>
      <c r="J4070" s="450"/>
    </row>
    <row r="4071" spans="2:10" x14ac:dyDescent="0.2">
      <c r="B4071" s="447"/>
      <c r="C4071" s="448"/>
      <c r="D4071" s="448"/>
      <c r="E4071" s="448"/>
      <c r="F4071" s="448"/>
      <c r="G4071" s="449"/>
      <c r="H4071" s="448"/>
      <c r="I4071" s="448"/>
      <c r="J4071" s="450"/>
    </row>
    <row r="4072" spans="2:10" ht="13.5" thickBot="1" x14ac:dyDescent="0.25">
      <c r="B4072" s="451" t="s">
        <v>841</v>
      </c>
      <c r="C4072" s="452"/>
      <c r="D4072" s="452"/>
      <c r="E4072" s="452"/>
      <c r="F4072" s="452"/>
      <c r="G4072" s="453"/>
      <c r="H4072" s="452"/>
      <c r="I4072" s="452"/>
      <c r="J4072" s="454"/>
    </row>
    <row r="4073" spans="2:10" ht="13.5" thickBot="1" x14ac:dyDescent="0.25">
      <c r="B4073" s="447"/>
      <c r="C4073" s="448"/>
      <c r="D4073" s="735" t="s">
        <v>844</v>
      </c>
      <c r="E4073" s="736"/>
      <c r="F4073" s="736"/>
      <c r="G4073" s="736"/>
      <c r="H4073" s="736"/>
      <c r="I4073" s="737"/>
      <c r="J4073" s="450"/>
    </row>
    <row r="4074" spans="2:10" x14ac:dyDescent="0.2">
      <c r="B4074" s="447"/>
      <c r="C4074" s="448" t="s">
        <v>671</v>
      </c>
      <c r="D4074" s="448"/>
      <c r="E4074" s="448"/>
      <c r="F4074" s="448"/>
      <c r="G4074" s="449"/>
      <c r="H4074" s="448"/>
      <c r="I4074" s="448"/>
      <c r="J4074" s="450"/>
    </row>
    <row r="4075" spans="2:10" x14ac:dyDescent="0.2">
      <c r="B4075" s="447"/>
      <c r="C4075" s="448"/>
      <c r="D4075" s="448" t="s">
        <v>351</v>
      </c>
      <c r="E4075" s="448"/>
      <c r="F4075" s="465">
        <v>1</v>
      </c>
      <c r="G4075" s="449"/>
      <c r="H4075" s="448"/>
      <c r="I4075" s="448"/>
      <c r="J4075" s="450"/>
    </row>
    <row r="4076" spans="2:10" x14ac:dyDescent="0.2">
      <c r="B4076" s="447"/>
      <c r="C4076" s="448"/>
      <c r="D4076" s="448" t="s">
        <v>672</v>
      </c>
      <c r="E4076" s="448"/>
      <c r="F4076" s="465">
        <v>3</v>
      </c>
      <c r="G4076" s="449"/>
      <c r="H4076" s="448"/>
      <c r="I4076" s="448"/>
      <c r="J4076" s="450"/>
    </row>
    <row r="4077" spans="2:10" x14ac:dyDescent="0.2">
      <c r="B4077" s="447"/>
      <c r="C4077" s="448"/>
      <c r="D4077" s="448" t="s">
        <v>352</v>
      </c>
      <c r="E4077" s="448"/>
      <c r="F4077" s="465">
        <v>4.4000000000000004</v>
      </c>
      <c r="G4077" s="449"/>
      <c r="H4077" s="448"/>
      <c r="I4077" s="448"/>
      <c r="J4077" s="450"/>
    </row>
    <row r="4078" spans="2:10" x14ac:dyDescent="0.2">
      <c r="B4078" s="447"/>
      <c r="C4078" s="448"/>
      <c r="D4078" s="448"/>
      <c r="E4078" s="448"/>
      <c r="F4078" s="455"/>
      <c r="G4078" s="449"/>
      <c r="H4078" s="448"/>
      <c r="I4078" s="448"/>
      <c r="J4078" s="450"/>
    </row>
    <row r="4079" spans="2:10" x14ac:dyDescent="0.2">
      <c r="B4079" s="447"/>
      <c r="C4079" s="448"/>
      <c r="D4079" s="448"/>
      <c r="E4079" s="448"/>
      <c r="F4079" s="455"/>
      <c r="G4079" s="449"/>
      <c r="H4079" s="448"/>
      <c r="I4079" s="448"/>
      <c r="J4079" s="450"/>
    </row>
    <row r="4080" spans="2:10" x14ac:dyDescent="0.2">
      <c r="B4080" s="447"/>
      <c r="C4080" s="448"/>
      <c r="D4080" s="448"/>
      <c r="E4080" s="448"/>
      <c r="F4080" s="448"/>
      <c r="G4080" s="449"/>
      <c r="H4080" s="448"/>
      <c r="I4080" s="448"/>
      <c r="J4080" s="450"/>
    </row>
    <row r="4081" spans="2:10" x14ac:dyDescent="0.2">
      <c r="B4081" s="447"/>
      <c r="C4081" s="448"/>
      <c r="D4081" s="448"/>
      <c r="E4081" s="448"/>
      <c r="F4081" s="448"/>
      <c r="G4081" s="449"/>
      <c r="H4081" s="448"/>
      <c r="I4081" s="448"/>
      <c r="J4081" s="450"/>
    </row>
    <row r="4082" spans="2:10" x14ac:dyDescent="0.2">
      <c r="B4082" s="447"/>
      <c r="C4082" s="448"/>
      <c r="D4082" s="448"/>
      <c r="E4082" s="448"/>
      <c r="F4082" s="448"/>
      <c r="G4082" s="449"/>
      <c r="H4082" s="448"/>
      <c r="I4082" s="448"/>
      <c r="J4082" s="450"/>
    </row>
    <row r="4083" spans="2:10" ht="13.5" thickBot="1" x14ac:dyDescent="0.25">
      <c r="B4083" s="451" t="s">
        <v>842</v>
      </c>
      <c r="C4083" s="452"/>
      <c r="D4083" s="452"/>
      <c r="E4083" s="452"/>
      <c r="F4083" s="452"/>
      <c r="G4083" s="453"/>
      <c r="H4083" s="452"/>
      <c r="I4083" s="452"/>
      <c r="J4083" s="454"/>
    </row>
    <row r="4084" spans="2:10" ht="13.5" thickBot="1" x14ac:dyDescent="0.25">
      <c r="B4084" s="447"/>
      <c r="C4084" s="448"/>
      <c r="D4084" s="735" t="s">
        <v>844</v>
      </c>
      <c r="E4084" s="736"/>
      <c r="F4084" s="736"/>
      <c r="G4084" s="736"/>
      <c r="H4084" s="736"/>
      <c r="I4084" s="737"/>
      <c r="J4084" s="450"/>
    </row>
    <row r="4085" spans="2:10" x14ac:dyDescent="0.2">
      <c r="B4085" s="447"/>
      <c r="C4085" s="448" t="s">
        <v>671</v>
      </c>
      <c r="D4085" s="448"/>
      <c r="E4085" s="448"/>
      <c r="F4085" s="448"/>
      <c r="G4085" s="449"/>
      <c r="H4085" s="448"/>
      <c r="I4085" s="448"/>
      <c r="J4085" s="450"/>
    </row>
    <row r="4086" spans="2:10" x14ac:dyDescent="0.2">
      <c r="B4086" s="447"/>
      <c r="C4086" s="448"/>
      <c r="D4086" s="448" t="s">
        <v>351</v>
      </c>
      <c r="E4086" s="448"/>
      <c r="F4086" s="465">
        <v>1</v>
      </c>
      <c r="G4086" s="449"/>
      <c r="H4086" s="448"/>
      <c r="I4086" s="448"/>
      <c r="J4086" s="450"/>
    </row>
    <row r="4087" spans="2:10" x14ac:dyDescent="0.2">
      <c r="B4087" s="447"/>
      <c r="C4087" s="448"/>
      <c r="D4087" s="448" t="s">
        <v>672</v>
      </c>
      <c r="E4087" s="448"/>
      <c r="F4087" s="465">
        <v>2</v>
      </c>
      <c r="G4087" s="449"/>
      <c r="H4087" s="448"/>
      <c r="I4087" s="448"/>
      <c r="J4087" s="450"/>
    </row>
    <row r="4088" spans="2:10" x14ac:dyDescent="0.2">
      <c r="B4088" s="447"/>
      <c r="C4088" s="448"/>
      <c r="D4088" s="448" t="s">
        <v>352</v>
      </c>
      <c r="E4088" s="448"/>
      <c r="F4088" s="465">
        <v>3.3</v>
      </c>
      <c r="G4088" s="449"/>
      <c r="H4088" s="448"/>
      <c r="I4088" s="448"/>
      <c r="J4088" s="450"/>
    </row>
    <row r="4089" spans="2:10" x14ac:dyDescent="0.2">
      <c r="B4089" s="447"/>
      <c r="C4089" s="448"/>
      <c r="D4089" s="448"/>
      <c r="E4089" s="448"/>
      <c r="F4089" s="455"/>
      <c r="G4089" s="449"/>
      <c r="H4089" s="448"/>
      <c r="I4089" s="448"/>
      <c r="J4089" s="450"/>
    </row>
    <row r="4090" spans="2:10" x14ac:dyDescent="0.2">
      <c r="B4090" s="447"/>
      <c r="C4090" s="448"/>
      <c r="D4090" s="448"/>
      <c r="E4090" s="448"/>
      <c r="F4090" s="455"/>
      <c r="G4090" s="449"/>
      <c r="H4090" s="448"/>
      <c r="I4090" s="448"/>
      <c r="J4090" s="450"/>
    </row>
    <row r="4091" spans="2:10" x14ac:dyDescent="0.2">
      <c r="B4091" s="447"/>
      <c r="C4091" s="448"/>
      <c r="D4091" s="448"/>
      <c r="E4091" s="448"/>
      <c r="F4091" s="448"/>
      <c r="G4091" s="449"/>
      <c r="H4091" s="448"/>
      <c r="I4091" s="448"/>
      <c r="J4091" s="450"/>
    </row>
    <row r="4092" spans="2:10" x14ac:dyDescent="0.2">
      <c r="B4092" s="447"/>
      <c r="C4092" s="448"/>
      <c r="D4092" s="448"/>
      <c r="E4092" s="448"/>
      <c r="F4092" s="448"/>
      <c r="G4092" s="449"/>
      <c r="H4092" s="448"/>
      <c r="I4092" s="448"/>
      <c r="J4092" s="450"/>
    </row>
    <row r="4093" spans="2:10" x14ac:dyDescent="0.2">
      <c r="B4093" s="447"/>
      <c r="C4093" s="448"/>
      <c r="D4093" s="448"/>
      <c r="E4093" s="448"/>
      <c r="F4093" s="448"/>
      <c r="G4093" s="449"/>
      <c r="H4093" s="448"/>
      <c r="I4093" s="448"/>
      <c r="J4093" s="450"/>
    </row>
    <row r="4094" spans="2:10" ht="13.5" thickBot="1" x14ac:dyDescent="0.25">
      <c r="B4094" s="451" t="s">
        <v>843</v>
      </c>
      <c r="C4094" s="452"/>
      <c r="D4094" s="452"/>
      <c r="E4094" s="452"/>
      <c r="F4094" s="452"/>
      <c r="G4094" s="453"/>
      <c r="H4094" s="452"/>
      <c r="I4094" s="452"/>
      <c r="J4094" s="454"/>
    </row>
    <row r="4095" spans="2:10" ht="15.75" customHeight="1" thickBot="1" x14ac:dyDescent="0.25">
      <c r="B4095" s="447"/>
      <c r="C4095" s="448"/>
      <c r="D4095" s="750" t="s">
        <v>844</v>
      </c>
      <c r="E4095" s="751"/>
      <c r="F4095" s="751"/>
      <c r="G4095" s="751"/>
      <c r="H4095" s="751"/>
      <c r="I4095" s="751"/>
      <c r="J4095" s="752"/>
    </row>
    <row r="4096" spans="2:10" x14ac:dyDescent="0.2">
      <c r="B4096" s="447"/>
      <c r="C4096" s="448" t="s">
        <v>679</v>
      </c>
      <c r="D4096" s="448"/>
      <c r="E4096" s="448"/>
      <c r="F4096" s="448"/>
      <c r="G4096" s="449"/>
      <c r="H4096" s="448"/>
      <c r="I4096" s="448"/>
      <c r="J4096" s="450"/>
    </row>
    <row r="4097" spans="2:10" x14ac:dyDescent="0.2">
      <c r="B4097" s="447"/>
      <c r="C4097" s="448"/>
      <c r="D4097" s="448" t="s">
        <v>343</v>
      </c>
      <c r="E4097" s="448"/>
      <c r="F4097" s="463">
        <v>10.8</v>
      </c>
      <c r="G4097" s="449"/>
      <c r="H4097" s="448"/>
      <c r="I4097" s="448"/>
      <c r="J4097" s="450"/>
    </row>
    <row r="4098" spans="2:10" x14ac:dyDescent="0.2">
      <c r="B4098" s="447"/>
      <c r="C4098" s="448"/>
      <c r="D4098" s="448" t="s">
        <v>346</v>
      </c>
      <c r="E4098" s="448"/>
      <c r="F4098" s="463">
        <v>1.08</v>
      </c>
      <c r="G4098" s="449"/>
      <c r="H4098" s="448"/>
      <c r="I4098" s="448"/>
      <c r="J4098" s="450"/>
    </row>
    <row r="4099" spans="2:10" x14ac:dyDescent="0.2">
      <c r="B4099" s="447"/>
      <c r="C4099" s="448"/>
      <c r="D4099" s="448"/>
      <c r="E4099" s="448"/>
      <c r="F4099" s="455"/>
      <c r="G4099" s="449"/>
      <c r="H4099" s="448"/>
      <c r="I4099" s="448"/>
      <c r="J4099" s="450"/>
    </row>
    <row r="4100" spans="2:10" x14ac:dyDescent="0.2">
      <c r="B4100" s="447"/>
      <c r="C4100" s="448"/>
      <c r="D4100" s="448"/>
      <c r="E4100" s="448"/>
      <c r="F4100" s="455"/>
      <c r="G4100" s="449"/>
      <c r="H4100" s="448"/>
      <c r="I4100" s="448"/>
      <c r="J4100" s="450"/>
    </row>
    <row r="4101" spans="2:10" x14ac:dyDescent="0.2">
      <c r="B4101" s="447"/>
      <c r="C4101" s="448"/>
      <c r="D4101" s="448"/>
      <c r="E4101" s="448"/>
      <c r="F4101" s="448"/>
      <c r="G4101" s="449"/>
      <c r="H4101" s="448"/>
      <c r="I4101" s="448"/>
      <c r="J4101" s="450"/>
    </row>
    <row r="4102" spans="2:10" ht="45" customHeight="1" x14ac:dyDescent="0.2">
      <c r="B4102" s="447"/>
      <c r="C4102" s="448"/>
      <c r="D4102" s="448"/>
      <c r="E4102" s="448"/>
      <c r="F4102" s="448"/>
      <c r="G4102" s="449"/>
      <c r="H4102" s="448"/>
      <c r="I4102" s="448"/>
      <c r="J4102" s="450"/>
    </row>
    <row r="4103" spans="2:10" ht="13.5" thickBot="1" x14ac:dyDescent="0.25">
      <c r="B4103" s="451" t="s">
        <v>709</v>
      </c>
      <c r="C4103" s="452"/>
      <c r="D4103" s="452"/>
      <c r="E4103" s="452"/>
      <c r="F4103" s="452"/>
      <c r="G4103" s="453"/>
      <c r="H4103" s="452"/>
      <c r="I4103" s="452"/>
      <c r="J4103" s="454"/>
    </row>
    <row r="4104" spans="2:10" ht="25.5" customHeight="1" thickBot="1" x14ac:dyDescent="0.25">
      <c r="B4104" s="447"/>
      <c r="C4104" s="448"/>
      <c r="D4104" s="738" t="s">
        <v>845</v>
      </c>
      <c r="E4104" s="739"/>
      <c r="F4104" s="739"/>
      <c r="G4104" s="739"/>
      <c r="H4104" s="739"/>
      <c r="I4104" s="739"/>
      <c r="J4104" s="740"/>
    </row>
    <row r="4105" spans="2:10" x14ac:dyDescent="0.2">
      <c r="B4105" s="447"/>
      <c r="C4105" s="448" t="s">
        <v>710</v>
      </c>
      <c r="D4105" s="448"/>
      <c r="E4105" s="448"/>
      <c r="F4105" s="448"/>
      <c r="G4105" s="449"/>
      <c r="H4105" s="448"/>
      <c r="I4105" s="448"/>
      <c r="J4105" s="450"/>
    </row>
    <row r="4106" spans="2:10" x14ac:dyDescent="0.2">
      <c r="B4106" s="447"/>
      <c r="C4106" s="448"/>
      <c r="D4106" s="448" t="s">
        <v>351</v>
      </c>
      <c r="E4106" s="448"/>
      <c r="F4106" s="466">
        <v>2</v>
      </c>
      <c r="G4106" s="449"/>
      <c r="H4106" s="448"/>
      <c r="I4106" s="448"/>
      <c r="J4106" s="450"/>
    </row>
    <row r="4107" spans="2:10" x14ac:dyDescent="0.2">
      <c r="B4107" s="447"/>
      <c r="C4107" s="448"/>
      <c r="D4107" s="448" t="s">
        <v>352</v>
      </c>
      <c r="E4107" s="448"/>
      <c r="F4107" s="466">
        <v>18</v>
      </c>
      <c r="G4107" s="449"/>
      <c r="H4107" s="448"/>
      <c r="I4107" s="448"/>
      <c r="J4107" s="450"/>
    </row>
    <row r="4108" spans="2:10" x14ac:dyDescent="0.2">
      <c r="B4108" s="447"/>
      <c r="C4108" s="448"/>
      <c r="D4108" s="448"/>
      <c r="E4108" s="448"/>
      <c r="F4108" s="455"/>
      <c r="G4108" s="449"/>
      <c r="H4108" s="448"/>
      <c r="I4108" s="448"/>
      <c r="J4108" s="450"/>
    </row>
    <row r="4109" spans="2:10" x14ac:dyDescent="0.2">
      <c r="B4109" s="447"/>
      <c r="C4109" s="448"/>
      <c r="D4109" s="448"/>
      <c r="E4109" s="448"/>
      <c r="F4109" s="455"/>
      <c r="G4109" s="449"/>
      <c r="H4109" s="448"/>
      <c r="I4109" s="448"/>
      <c r="J4109" s="450"/>
    </row>
    <row r="4110" spans="2:10" x14ac:dyDescent="0.2">
      <c r="B4110" s="447"/>
      <c r="C4110" s="448"/>
      <c r="D4110" s="448"/>
      <c r="E4110" s="448"/>
      <c r="F4110" s="448"/>
      <c r="G4110" s="449"/>
      <c r="H4110" s="448"/>
      <c r="I4110" s="448"/>
      <c r="J4110" s="450"/>
    </row>
    <row r="4111" spans="2:10" x14ac:dyDescent="0.2">
      <c r="B4111" s="447"/>
      <c r="C4111" s="448"/>
      <c r="D4111" s="448"/>
      <c r="E4111" s="448"/>
      <c r="F4111" s="448"/>
      <c r="G4111" s="449"/>
      <c r="H4111" s="448"/>
      <c r="I4111" s="448"/>
      <c r="J4111" s="450"/>
    </row>
    <row r="4112" spans="2:10" x14ac:dyDescent="0.2">
      <c r="B4112" s="447"/>
      <c r="C4112" s="448"/>
      <c r="D4112" s="448"/>
      <c r="E4112" s="448"/>
      <c r="F4112" s="448"/>
      <c r="G4112" s="449"/>
      <c r="H4112" s="448"/>
      <c r="I4112" s="448"/>
      <c r="J4112" s="450"/>
    </row>
    <row r="4113" spans="2:10" x14ac:dyDescent="0.2">
      <c r="B4113" s="447"/>
      <c r="C4113" s="448"/>
      <c r="D4113" s="448"/>
      <c r="E4113" s="448"/>
      <c r="F4113" s="448"/>
      <c r="G4113" s="449"/>
      <c r="H4113" s="448"/>
      <c r="I4113" s="448"/>
      <c r="J4113" s="450"/>
    </row>
    <row r="4114" spans="2:10" x14ac:dyDescent="0.2">
      <c r="B4114" s="447"/>
      <c r="C4114" s="448"/>
      <c r="D4114" s="448"/>
      <c r="E4114" s="448"/>
      <c r="F4114" s="448"/>
      <c r="G4114" s="449"/>
      <c r="H4114" s="448"/>
      <c r="I4114" s="448"/>
      <c r="J4114" s="450"/>
    </row>
    <row r="4115" spans="2:10" x14ac:dyDescent="0.2">
      <c r="B4115" s="451" t="s">
        <v>715</v>
      </c>
      <c r="C4115" s="452"/>
      <c r="D4115" s="452"/>
      <c r="E4115" s="452"/>
      <c r="F4115" s="452"/>
      <c r="G4115" s="453"/>
      <c r="H4115" s="452"/>
      <c r="I4115" s="452"/>
      <c r="J4115" s="454"/>
    </row>
    <row r="4116" spans="2:10" x14ac:dyDescent="0.2">
      <c r="B4116" s="447"/>
      <c r="C4116" s="448"/>
      <c r="D4116" s="448"/>
      <c r="E4116" s="448"/>
      <c r="F4116" s="448"/>
      <c r="G4116" s="449"/>
      <c r="H4116" s="448"/>
      <c r="I4116" s="448"/>
      <c r="J4116" s="450"/>
    </row>
    <row r="4117" spans="2:10" x14ac:dyDescent="0.2">
      <c r="B4117" s="447"/>
      <c r="C4117" s="448" t="s">
        <v>671</v>
      </c>
      <c r="D4117" s="448"/>
      <c r="E4117" s="448"/>
      <c r="F4117" s="448"/>
      <c r="G4117" s="449"/>
      <c r="H4117" s="448"/>
      <c r="I4117" s="448"/>
      <c r="J4117" s="450"/>
    </row>
    <row r="4118" spans="2:10" x14ac:dyDescent="0.2">
      <c r="B4118" s="447"/>
      <c r="C4118" s="448"/>
      <c r="D4118" s="448" t="s">
        <v>351</v>
      </c>
      <c r="E4118" s="448"/>
      <c r="F4118" s="467">
        <v>8.0190000000000001</v>
      </c>
      <c r="G4118" s="449"/>
      <c r="H4118" s="448"/>
      <c r="I4118" s="448"/>
      <c r="J4118" s="450"/>
    </row>
    <row r="4119" spans="2:10" x14ac:dyDescent="0.2">
      <c r="B4119" s="447"/>
      <c r="C4119" s="448"/>
      <c r="D4119" s="448" t="s">
        <v>672</v>
      </c>
      <c r="E4119" s="448"/>
      <c r="F4119" s="467">
        <v>8.91</v>
      </c>
      <c r="G4119" s="449"/>
      <c r="H4119" s="448"/>
      <c r="I4119" s="448"/>
      <c r="J4119" s="450"/>
    </row>
    <row r="4120" spans="2:10" x14ac:dyDescent="0.2">
      <c r="B4120" s="447"/>
      <c r="C4120" s="448"/>
      <c r="D4120" s="448" t="s">
        <v>352</v>
      </c>
      <c r="E4120" s="448"/>
      <c r="F4120" s="467">
        <v>9.8010000000000002</v>
      </c>
      <c r="G4120" s="449"/>
      <c r="H4120" s="448"/>
      <c r="I4120" s="448"/>
      <c r="J4120" s="450"/>
    </row>
    <row r="4121" spans="2:10" x14ac:dyDescent="0.2">
      <c r="B4121" s="447"/>
      <c r="C4121" s="448"/>
      <c r="D4121" s="448"/>
      <c r="E4121" s="448"/>
      <c r="F4121" s="455"/>
      <c r="G4121" s="449"/>
      <c r="H4121" s="448"/>
      <c r="I4121" s="448"/>
      <c r="J4121" s="450"/>
    </row>
    <row r="4122" spans="2:10" x14ac:dyDescent="0.2">
      <c r="B4122" s="447"/>
      <c r="C4122" s="448"/>
      <c r="D4122" s="448"/>
      <c r="E4122" s="448"/>
      <c r="F4122" s="455"/>
      <c r="G4122" s="449"/>
      <c r="H4122" s="448"/>
      <c r="I4122" s="448"/>
      <c r="J4122" s="450"/>
    </row>
    <row r="4123" spans="2:10" x14ac:dyDescent="0.2">
      <c r="B4123" s="447"/>
      <c r="C4123" s="448"/>
      <c r="D4123" s="448"/>
      <c r="E4123" s="448"/>
      <c r="F4123" s="448"/>
      <c r="G4123" s="449"/>
      <c r="H4123" s="448"/>
      <c r="I4123" s="448"/>
      <c r="J4123" s="450"/>
    </row>
    <row r="4124" spans="2:10" x14ac:dyDescent="0.2">
      <c r="B4124" s="447"/>
      <c r="C4124" s="448"/>
      <c r="D4124" s="448"/>
      <c r="E4124" s="448"/>
      <c r="F4124" s="448"/>
      <c r="G4124" s="449"/>
      <c r="H4124" s="448"/>
      <c r="I4124" s="448"/>
      <c r="J4124" s="450"/>
    </row>
    <row r="4125" spans="2:10" x14ac:dyDescent="0.2">
      <c r="B4125" s="447"/>
      <c r="C4125" s="448"/>
      <c r="D4125" s="448"/>
      <c r="E4125" s="448"/>
      <c r="F4125" s="448"/>
      <c r="G4125" s="449"/>
      <c r="H4125" s="448"/>
      <c r="I4125" s="448"/>
      <c r="J4125" s="450"/>
    </row>
    <row r="4126" spans="2:10" x14ac:dyDescent="0.2">
      <c r="B4126" s="451" t="s">
        <v>717</v>
      </c>
      <c r="C4126" s="452"/>
      <c r="D4126" s="452"/>
      <c r="E4126" s="452"/>
      <c r="F4126" s="452"/>
      <c r="G4126" s="453"/>
      <c r="H4126" s="452"/>
      <c r="I4126" s="452"/>
      <c r="J4126" s="454"/>
    </row>
    <row r="4127" spans="2:10" x14ac:dyDescent="0.2">
      <c r="B4127" s="447"/>
      <c r="C4127" s="448"/>
      <c r="D4127" s="448"/>
      <c r="E4127" s="448"/>
      <c r="F4127" s="448"/>
      <c r="G4127" s="449"/>
      <c r="H4127" s="448"/>
      <c r="I4127" s="448"/>
      <c r="J4127" s="450"/>
    </row>
    <row r="4128" spans="2:10" x14ac:dyDescent="0.2">
      <c r="B4128" s="447"/>
      <c r="C4128" s="448" t="s">
        <v>671</v>
      </c>
      <c r="D4128" s="448"/>
      <c r="E4128" s="448"/>
      <c r="F4128" s="448"/>
      <c r="G4128" s="449"/>
      <c r="H4128" s="448"/>
      <c r="I4128" s="448"/>
      <c r="J4128" s="450"/>
    </row>
    <row r="4129" spans="2:10" x14ac:dyDescent="0.2">
      <c r="B4129" s="447"/>
      <c r="C4129" s="448"/>
      <c r="D4129" s="448" t="s">
        <v>351</v>
      </c>
      <c r="E4129" s="448"/>
      <c r="F4129" s="467">
        <v>7.5780000000000003</v>
      </c>
      <c r="G4129" s="449"/>
      <c r="H4129" s="448"/>
      <c r="I4129" s="448"/>
      <c r="J4129" s="450"/>
    </row>
    <row r="4130" spans="2:10" x14ac:dyDescent="0.2">
      <c r="B4130" s="447"/>
      <c r="C4130" s="448"/>
      <c r="D4130" s="448" t="s">
        <v>672</v>
      </c>
      <c r="E4130" s="448"/>
      <c r="F4130" s="467">
        <v>8.42</v>
      </c>
      <c r="G4130" s="449"/>
      <c r="H4130" s="448"/>
      <c r="I4130" s="448"/>
      <c r="J4130" s="450"/>
    </row>
    <row r="4131" spans="2:10" x14ac:dyDescent="0.2">
      <c r="B4131" s="447"/>
      <c r="C4131" s="448"/>
      <c r="D4131" s="448" t="s">
        <v>352</v>
      </c>
      <c r="E4131" s="448"/>
      <c r="F4131" s="467">
        <v>9.2620000000000005</v>
      </c>
      <c r="G4131" s="449"/>
      <c r="H4131" s="448"/>
      <c r="I4131" s="448"/>
      <c r="J4131" s="450"/>
    </row>
    <row r="4132" spans="2:10" x14ac:dyDescent="0.2">
      <c r="B4132" s="447"/>
      <c r="C4132" s="448"/>
      <c r="D4132" s="448"/>
      <c r="E4132" s="448"/>
      <c r="F4132" s="455"/>
      <c r="G4132" s="449"/>
      <c r="H4132" s="448"/>
      <c r="I4132" s="448"/>
      <c r="J4132" s="450"/>
    </row>
    <row r="4133" spans="2:10" x14ac:dyDescent="0.2">
      <c r="B4133" s="447"/>
      <c r="C4133" s="448"/>
      <c r="D4133" s="448"/>
      <c r="E4133" s="448"/>
      <c r="F4133" s="455"/>
      <c r="G4133" s="449"/>
      <c r="H4133" s="448"/>
      <c r="I4133" s="448"/>
      <c r="J4133" s="450"/>
    </row>
    <row r="4134" spans="2:10" x14ac:dyDescent="0.2">
      <c r="B4134" s="447"/>
      <c r="C4134" s="448"/>
      <c r="D4134" s="448"/>
      <c r="E4134" s="448"/>
      <c r="F4134" s="448"/>
      <c r="G4134" s="449"/>
      <c r="H4134" s="448"/>
      <c r="I4134" s="448"/>
      <c r="J4134" s="450"/>
    </row>
    <row r="4135" spans="2:10" x14ac:dyDescent="0.2">
      <c r="B4135" s="447"/>
      <c r="C4135" s="448"/>
      <c r="D4135" s="448"/>
      <c r="E4135" s="448"/>
      <c r="F4135" s="448"/>
      <c r="G4135" s="449"/>
      <c r="H4135" s="448"/>
      <c r="I4135" s="448"/>
      <c r="J4135" s="450"/>
    </row>
    <row r="4136" spans="2:10" x14ac:dyDescent="0.2">
      <c r="B4136" s="447"/>
      <c r="C4136" s="448"/>
      <c r="D4136" s="448"/>
      <c r="E4136" s="448"/>
      <c r="F4136" s="448"/>
      <c r="G4136" s="449"/>
      <c r="H4136" s="448"/>
      <c r="I4136" s="448"/>
      <c r="J4136" s="450"/>
    </row>
    <row r="4137" spans="2:10" x14ac:dyDescent="0.2">
      <c r="B4137" s="451" t="s">
        <v>719</v>
      </c>
      <c r="C4137" s="452"/>
      <c r="D4137" s="452"/>
      <c r="E4137" s="452"/>
      <c r="F4137" s="452"/>
      <c r="G4137" s="453"/>
      <c r="H4137" s="452"/>
      <c r="I4137" s="452"/>
      <c r="J4137" s="454"/>
    </row>
    <row r="4138" spans="2:10" x14ac:dyDescent="0.2">
      <c r="B4138" s="447"/>
      <c r="C4138" s="448"/>
      <c r="D4138" s="448"/>
      <c r="E4138" s="448"/>
      <c r="F4138" s="448"/>
      <c r="G4138" s="449"/>
      <c r="H4138" s="448"/>
      <c r="I4138" s="448"/>
      <c r="J4138" s="450"/>
    </row>
    <row r="4139" spans="2:10" x14ac:dyDescent="0.2">
      <c r="B4139" s="447"/>
      <c r="C4139" s="448" t="s">
        <v>671</v>
      </c>
      <c r="D4139" s="448"/>
      <c r="E4139" s="448"/>
      <c r="F4139" s="448"/>
      <c r="G4139" s="449"/>
      <c r="H4139" s="448"/>
      <c r="I4139" s="448"/>
      <c r="J4139" s="450"/>
    </row>
    <row r="4140" spans="2:10" x14ac:dyDescent="0.2">
      <c r="B4140" s="447"/>
      <c r="C4140" s="448"/>
      <c r="D4140" s="448" t="s">
        <v>351</v>
      </c>
      <c r="E4140" s="448"/>
      <c r="F4140" s="467">
        <v>62.37</v>
      </c>
      <c r="G4140" s="449"/>
      <c r="H4140" s="448"/>
      <c r="I4140" s="448"/>
      <c r="J4140" s="450"/>
    </row>
    <row r="4141" spans="2:10" x14ac:dyDescent="0.2">
      <c r="B4141" s="447"/>
      <c r="C4141" s="448"/>
      <c r="D4141" s="448" t="s">
        <v>672</v>
      </c>
      <c r="E4141" s="448"/>
      <c r="F4141" s="467">
        <v>69.3</v>
      </c>
      <c r="G4141" s="449"/>
      <c r="H4141" s="448"/>
      <c r="I4141" s="448"/>
      <c r="J4141" s="450"/>
    </row>
    <row r="4142" spans="2:10" x14ac:dyDescent="0.2">
      <c r="B4142" s="447"/>
      <c r="C4142" s="448"/>
      <c r="D4142" s="448" t="s">
        <v>352</v>
      </c>
      <c r="E4142" s="448"/>
      <c r="F4142" s="467">
        <v>76.22999999999999</v>
      </c>
      <c r="G4142" s="449"/>
      <c r="H4142" s="448"/>
      <c r="I4142" s="448"/>
      <c r="J4142" s="450"/>
    </row>
    <row r="4143" spans="2:10" x14ac:dyDescent="0.2">
      <c r="B4143" s="447"/>
      <c r="C4143" s="448"/>
      <c r="D4143" s="448"/>
      <c r="E4143" s="448"/>
      <c r="F4143" s="455"/>
      <c r="G4143" s="449"/>
      <c r="H4143" s="448"/>
      <c r="I4143" s="448"/>
      <c r="J4143" s="450"/>
    </row>
    <row r="4144" spans="2:10" x14ac:dyDescent="0.2">
      <c r="B4144" s="447"/>
      <c r="C4144" s="448"/>
      <c r="D4144" s="448"/>
      <c r="E4144" s="448"/>
      <c r="F4144" s="455"/>
      <c r="G4144" s="449"/>
      <c r="H4144" s="448"/>
      <c r="I4144" s="448"/>
      <c r="J4144" s="450"/>
    </row>
    <row r="4145" spans="2:10" x14ac:dyDescent="0.2">
      <c r="B4145" s="447"/>
      <c r="C4145" s="448"/>
      <c r="D4145" s="448"/>
      <c r="E4145" s="448"/>
      <c r="F4145" s="448"/>
      <c r="G4145" s="449"/>
      <c r="H4145" s="448"/>
      <c r="I4145" s="448"/>
      <c r="J4145" s="450"/>
    </row>
    <row r="4146" spans="2:10" x14ac:dyDescent="0.2">
      <c r="B4146" s="447"/>
      <c r="C4146" s="448"/>
      <c r="D4146" s="448"/>
      <c r="E4146" s="448"/>
      <c r="F4146" s="448"/>
      <c r="G4146" s="449"/>
      <c r="H4146" s="448"/>
      <c r="I4146" s="448"/>
      <c r="J4146" s="450"/>
    </row>
    <row r="4147" spans="2:10" x14ac:dyDescent="0.2">
      <c r="B4147" s="447"/>
      <c r="C4147" s="448"/>
      <c r="D4147" s="448"/>
      <c r="E4147" s="448"/>
      <c r="F4147" s="448"/>
      <c r="G4147" s="449"/>
      <c r="H4147" s="448"/>
      <c r="I4147" s="448"/>
      <c r="J4147" s="450"/>
    </row>
    <row r="4148" spans="2:10" x14ac:dyDescent="0.2">
      <c r="B4148" s="451" t="s">
        <v>721</v>
      </c>
      <c r="C4148" s="452"/>
      <c r="D4148" s="452"/>
      <c r="E4148" s="452"/>
      <c r="F4148" s="452"/>
      <c r="G4148" s="453"/>
      <c r="H4148" s="452"/>
      <c r="I4148" s="452"/>
      <c r="J4148" s="454"/>
    </row>
    <row r="4149" spans="2:10" x14ac:dyDescent="0.2">
      <c r="B4149" s="447"/>
      <c r="C4149" s="448"/>
      <c r="D4149" s="448"/>
      <c r="E4149" s="448"/>
      <c r="F4149" s="448"/>
      <c r="G4149" s="449"/>
      <c r="H4149" s="448"/>
      <c r="I4149" s="448"/>
      <c r="J4149" s="450"/>
    </row>
    <row r="4150" spans="2:10" x14ac:dyDescent="0.2">
      <c r="B4150" s="447"/>
      <c r="C4150" s="448" t="s">
        <v>671</v>
      </c>
      <c r="D4150" s="448"/>
      <c r="E4150" s="448"/>
      <c r="F4150" s="448"/>
      <c r="G4150" s="449"/>
      <c r="H4150" s="448"/>
      <c r="I4150" s="448"/>
      <c r="J4150" s="450"/>
    </row>
    <row r="4151" spans="2:10" x14ac:dyDescent="0.2">
      <c r="B4151" s="447"/>
      <c r="C4151" s="448"/>
      <c r="D4151" s="448" t="s">
        <v>351</v>
      </c>
      <c r="E4151" s="448"/>
      <c r="F4151" s="467">
        <v>113.4</v>
      </c>
      <c r="G4151" s="449"/>
      <c r="H4151" s="448"/>
      <c r="I4151" s="448"/>
      <c r="J4151" s="450"/>
    </row>
    <row r="4152" spans="2:10" x14ac:dyDescent="0.2">
      <c r="B4152" s="447"/>
      <c r="C4152" s="448"/>
      <c r="D4152" s="448" t="s">
        <v>672</v>
      </c>
      <c r="E4152" s="448"/>
      <c r="F4152" s="467">
        <v>126</v>
      </c>
      <c r="G4152" s="449"/>
      <c r="H4152" s="448"/>
      <c r="I4152" s="448"/>
      <c r="J4152" s="450"/>
    </row>
    <row r="4153" spans="2:10" x14ac:dyDescent="0.2">
      <c r="B4153" s="447"/>
      <c r="C4153" s="448"/>
      <c r="D4153" s="448" t="s">
        <v>352</v>
      </c>
      <c r="E4153" s="448"/>
      <c r="F4153" s="467">
        <v>138.6</v>
      </c>
      <c r="G4153" s="449"/>
      <c r="H4153" s="448"/>
      <c r="I4153" s="448"/>
      <c r="J4153" s="450"/>
    </row>
    <row r="4154" spans="2:10" x14ac:dyDescent="0.2">
      <c r="B4154" s="447"/>
      <c r="C4154" s="448"/>
      <c r="D4154" s="448"/>
      <c r="E4154" s="448"/>
      <c r="F4154" s="455"/>
      <c r="G4154" s="449"/>
      <c r="H4154" s="448"/>
      <c r="I4154" s="448"/>
      <c r="J4154" s="450"/>
    </row>
    <row r="4155" spans="2:10" x14ac:dyDescent="0.2">
      <c r="B4155" s="447"/>
      <c r="C4155" s="448"/>
      <c r="D4155" s="448"/>
      <c r="E4155" s="448"/>
      <c r="F4155" s="455"/>
      <c r="G4155" s="449"/>
      <c r="H4155" s="448"/>
      <c r="I4155" s="448"/>
      <c r="J4155" s="450"/>
    </row>
    <row r="4156" spans="2:10" x14ac:dyDescent="0.2">
      <c r="B4156" s="447"/>
      <c r="C4156" s="448"/>
      <c r="D4156" s="448"/>
      <c r="E4156" s="448"/>
      <c r="F4156" s="448"/>
      <c r="G4156" s="449"/>
      <c r="H4156" s="448"/>
      <c r="I4156" s="448"/>
      <c r="J4156" s="450"/>
    </row>
    <row r="4157" spans="2:10" x14ac:dyDescent="0.2">
      <c r="B4157" s="447"/>
      <c r="C4157" s="448"/>
      <c r="D4157" s="448"/>
      <c r="E4157" s="448"/>
      <c r="F4157" s="448"/>
      <c r="G4157" s="449"/>
      <c r="H4157" s="448"/>
      <c r="I4157" s="448"/>
      <c r="J4157" s="450"/>
    </row>
    <row r="4158" spans="2:10" x14ac:dyDescent="0.2">
      <c r="B4158" s="447"/>
      <c r="C4158" s="448"/>
      <c r="D4158" s="448"/>
      <c r="E4158" s="448"/>
      <c r="F4158" s="448"/>
      <c r="G4158" s="449"/>
      <c r="H4158" s="448"/>
      <c r="I4158" s="448"/>
      <c r="J4158" s="450"/>
    </row>
    <row r="4159" spans="2:10" x14ac:dyDescent="0.2">
      <c r="B4159" s="451" t="s">
        <v>723</v>
      </c>
      <c r="C4159" s="452"/>
      <c r="D4159" s="452"/>
      <c r="E4159" s="452"/>
      <c r="F4159" s="452"/>
      <c r="G4159" s="453"/>
      <c r="H4159" s="452"/>
      <c r="I4159" s="452"/>
      <c r="J4159" s="454"/>
    </row>
    <row r="4160" spans="2:10" x14ac:dyDescent="0.2">
      <c r="B4160" s="447"/>
      <c r="C4160" s="448"/>
      <c r="D4160" s="448"/>
      <c r="E4160" s="448"/>
      <c r="F4160" s="448"/>
      <c r="G4160" s="449"/>
      <c r="H4160" s="448"/>
      <c r="I4160" s="448"/>
      <c r="J4160" s="450"/>
    </row>
    <row r="4161" spans="2:10" x14ac:dyDescent="0.2">
      <c r="B4161" s="447"/>
      <c r="C4161" s="448" t="s">
        <v>671</v>
      </c>
      <c r="D4161" s="448"/>
      <c r="E4161" s="448"/>
      <c r="F4161" s="448"/>
      <c r="G4161" s="449"/>
      <c r="H4161" s="448"/>
      <c r="I4161" s="448"/>
      <c r="J4161" s="450"/>
    </row>
    <row r="4162" spans="2:10" x14ac:dyDescent="0.2">
      <c r="B4162" s="447"/>
      <c r="C4162" s="448"/>
      <c r="D4162" s="448" t="s">
        <v>351</v>
      </c>
      <c r="E4162" s="448"/>
      <c r="F4162" s="467">
        <v>39.69</v>
      </c>
      <c r="G4162" s="449"/>
      <c r="H4162" s="448"/>
      <c r="I4162" s="448"/>
      <c r="J4162" s="450"/>
    </row>
    <row r="4163" spans="2:10" x14ac:dyDescent="0.2">
      <c r="B4163" s="447"/>
      <c r="C4163" s="448"/>
      <c r="D4163" s="448" t="s">
        <v>672</v>
      </c>
      <c r="E4163" s="448"/>
      <c r="F4163" s="467">
        <v>44.1</v>
      </c>
      <c r="G4163" s="449"/>
      <c r="H4163" s="448"/>
      <c r="I4163" s="448"/>
      <c r="J4163" s="450"/>
    </row>
    <row r="4164" spans="2:10" x14ac:dyDescent="0.2">
      <c r="B4164" s="447"/>
      <c r="C4164" s="448"/>
      <c r="D4164" s="448" t="s">
        <v>352</v>
      </c>
      <c r="E4164" s="448"/>
      <c r="F4164" s="467">
        <v>48.510000000000005</v>
      </c>
      <c r="G4164" s="449"/>
      <c r="H4164" s="448"/>
      <c r="I4164" s="448"/>
      <c r="J4164" s="450"/>
    </row>
    <row r="4165" spans="2:10" x14ac:dyDescent="0.2">
      <c r="B4165" s="447"/>
      <c r="C4165" s="448"/>
      <c r="D4165" s="448"/>
      <c r="E4165" s="448"/>
      <c r="F4165" s="455"/>
      <c r="G4165" s="449"/>
      <c r="H4165" s="448"/>
      <c r="I4165" s="448"/>
      <c r="J4165" s="450"/>
    </row>
    <row r="4166" spans="2:10" x14ac:dyDescent="0.2">
      <c r="B4166" s="447"/>
      <c r="C4166" s="448"/>
      <c r="D4166" s="448"/>
      <c r="E4166" s="448"/>
      <c r="F4166" s="455"/>
      <c r="G4166" s="449"/>
      <c r="H4166" s="448"/>
      <c r="I4166" s="448"/>
      <c r="J4166" s="450"/>
    </row>
    <row r="4167" spans="2:10" x14ac:dyDescent="0.2">
      <c r="B4167" s="447"/>
      <c r="C4167" s="448"/>
      <c r="D4167" s="448"/>
      <c r="E4167" s="448"/>
      <c r="F4167" s="448"/>
      <c r="G4167" s="449"/>
      <c r="H4167" s="448"/>
      <c r="I4167" s="448"/>
      <c r="J4167" s="450"/>
    </row>
    <row r="4168" spans="2:10" x14ac:dyDescent="0.2">
      <c r="B4168" s="447"/>
      <c r="C4168" s="448"/>
      <c r="D4168" s="448"/>
      <c r="E4168" s="448"/>
      <c r="F4168" s="448"/>
      <c r="G4168" s="449"/>
      <c r="H4168" s="448"/>
      <c r="I4168" s="448"/>
      <c r="J4168" s="450"/>
    </row>
    <row r="4169" spans="2:10" x14ac:dyDescent="0.2">
      <c r="B4169" s="447"/>
      <c r="C4169" s="448"/>
      <c r="D4169" s="448"/>
      <c r="E4169" s="448"/>
      <c r="F4169" s="448"/>
      <c r="G4169" s="449"/>
      <c r="H4169" s="448"/>
      <c r="I4169" s="448"/>
      <c r="J4169" s="450"/>
    </row>
    <row r="4170" spans="2:10" x14ac:dyDescent="0.2">
      <c r="B4170" s="451" t="s">
        <v>725</v>
      </c>
      <c r="C4170" s="452"/>
      <c r="D4170" s="452"/>
      <c r="E4170" s="452"/>
      <c r="F4170" s="452"/>
      <c r="G4170" s="453"/>
      <c r="H4170" s="452"/>
      <c r="I4170" s="452"/>
      <c r="J4170" s="454"/>
    </row>
    <row r="4171" spans="2:10" x14ac:dyDescent="0.2">
      <c r="B4171" s="447"/>
      <c r="C4171" s="448"/>
      <c r="D4171" s="448"/>
      <c r="E4171" s="448"/>
      <c r="F4171" s="448"/>
      <c r="G4171" s="449"/>
      <c r="H4171" s="448"/>
      <c r="I4171" s="448"/>
      <c r="J4171" s="450"/>
    </row>
    <row r="4172" spans="2:10" x14ac:dyDescent="0.2">
      <c r="B4172" s="447"/>
      <c r="C4172" s="448" t="s">
        <v>671</v>
      </c>
      <c r="D4172" s="448"/>
      <c r="E4172" s="448"/>
      <c r="F4172" s="448"/>
      <c r="G4172" s="449"/>
      <c r="H4172" s="448"/>
      <c r="I4172" s="448"/>
      <c r="J4172" s="450"/>
    </row>
    <row r="4173" spans="2:10" x14ac:dyDescent="0.2">
      <c r="B4173" s="447"/>
      <c r="C4173" s="448"/>
      <c r="D4173" s="448" t="s">
        <v>351</v>
      </c>
      <c r="E4173" s="448"/>
      <c r="F4173" s="467">
        <v>7.0110000000000001</v>
      </c>
      <c r="G4173" s="449"/>
      <c r="H4173" s="448"/>
      <c r="I4173" s="448"/>
      <c r="J4173" s="450"/>
    </row>
    <row r="4174" spans="2:10" x14ac:dyDescent="0.2">
      <c r="B4174" s="447"/>
      <c r="C4174" s="448"/>
      <c r="D4174" s="448" t="s">
        <v>672</v>
      </c>
      <c r="E4174" s="448"/>
      <c r="F4174" s="467">
        <v>7.79</v>
      </c>
      <c r="G4174" s="449"/>
      <c r="H4174" s="448"/>
      <c r="I4174" s="448"/>
      <c r="J4174" s="450"/>
    </row>
    <row r="4175" spans="2:10" x14ac:dyDescent="0.2">
      <c r="B4175" s="447"/>
      <c r="C4175" s="448"/>
      <c r="D4175" s="448" t="s">
        <v>352</v>
      </c>
      <c r="E4175" s="448"/>
      <c r="F4175" s="467">
        <v>8.5690000000000008</v>
      </c>
      <c r="G4175" s="449"/>
      <c r="H4175" s="448"/>
      <c r="I4175" s="448"/>
      <c r="J4175" s="450"/>
    </row>
    <row r="4176" spans="2:10" x14ac:dyDescent="0.2">
      <c r="B4176" s="447"/>
      <c r="C4176" s="448"/>
      <c r="D4176" s="448"/>
      <c r="E4176" s="448"/>
      <c r="F4176" s="455"/>
      <c r="G4176" s="449"/>
      <c r="H4176" s="448"/>
      <c r="I4176" s="448"/>
      <c r="J4176" s="450"/>
    </row>
    <row r="4177" spans="2:10" x14ac:dyDescent="0.2">
      <c r="B4177" s="447"/>
      <c r="C4177" s="448"/>
      <c r="D4177" s="448"/>
      <c r="E4177" s="448"/>
      <c r="F4177" s="455"/>
      <c r="G4177" s="449"/>
      <c r="H4177" s="448"/>
      <c r="I4177" s="448"/>
      <c r="J4177" s="450"/>
    </row>
    <row r="4178" spans="2:10" x14ac:dyDescent="0.2">
      <c r="B4178" s="447"/>
      <c r="C4178" s="448"/>
      <c r="D4178" s="448"/>
      <c r="E4178" s="448"/>
      <c r="F4178" s="448"/>
      <c r="G4178" s="449"/>
      <c r="H4178" s="448"/>
      <c r="I4178" s="448"/>
      <c r="J4178" s="450"/>
    </row>
    <row r="4179" spans="2:10" ht="13.5" thickBot="1" x14ac:dyDescent="0.25">
      <c r="B4179" s="468"/>
      <c r="C4179" s="469"/>
      <c r="D4179" s="469"/>
      <c r="E4179" s="469"/>
      <c r="F4179" s="469"/>
      <c r="G4179" s="470"/>
      <c r="H4179" s="469"/>
      <c r="I4179" s="469"/>
      <c r="J4179" s="471"/>
    </row>
    <row r="4180" spans="2:10" ht="13.5" hidden="1" thickBot="1" x14ac:dyDescent="0.25">
      <c r="B4180" s="439"/>
      <c r="C4180" s="439"/>
      <c r="D4180" s="439"/>
      <c r="E4180" s="439"/>
      <c r="F4180" s="439"/>
      <c r="G4180" s="440"/>
      <c r="H4180" s="439"/>
      <c r="I4180" s="439"/>
      <c r="J4180" s="439"/>
    </row>
    <row r="4181" spans="2:10" ht="13.5" hidden="1" thickBot="1" x14ac:dyDescent="0.25">
      <c r="B4181" s="439"/>
      <c r="C4181" s="439"/>
      <c r="D4181" s="439"/>
      <c r="E4181" s="439"/>
      <c r="F4181" s="439"/>
      <c r="G4181" s="472" t="s">
        <v>745</v>
      </c>
      <c r="H4181" s="439"/>
      <c r="I4181" s="439"/>
      <c r="J4181" s="439"/>
    </row>
    <row r="4182" spans="2:10" ht="13.5" hidden="1" thickBot="1" x14ac:dyDescent="0.25">
      <c r="B4182" s="439"/>
      <c r="C4182" s="439"/>
      <c r="D4182" s="439"/>
      <c r="E4182" s="439"/>
      <c r="F4182" s="439"/>
      <c r="G4182" s="440"/>
      <c r="H4182" s="439"/>
      <c r="I4182" s="439"/>
      <c r="J4182" s="439"/>
    </row>
    <row r="4183" spans="2:10" ht="13.5" hidden="1" thickBot="1" x14ac:dyDescent="0.25">
      <c r="B4183" s="439"/>
      <c r="C4183" s="439"/>
      <c r="D4183" s="439"/>
      <c r="E4183" s="439"/>
      <c r="F4183" s="439"/>
      <c r="G4183" s="440"/>
      <c r="H4183" s="439"/>
      <c r="I4183" s="439"/>
      <c r="J4183" s="439"/>
    </row>
    <row r="4184" spans="2:10" ht="13.5" hidden="1" thickBot="1" x14ac:dyDescent="0.25">
      <c r="B4184" s="439"/>
      <c r="C4184" s="439"/>
      <c r="D4184" s="439"/>
      <c r="E4184" s="439"/>
      <c r="F4184" s="439"/>
      <c r="G4184" s="440"/>
      <c r="H4184" s="439"/>
      <c r="I4184" s="439"/>
      <c r="J4184" s="439"/>
    </row>
    <row r="4185" spans="2:10" ht="13.5" hidden="1" thickBot="1" x14ac:dyDescent="0.25">
      <c r="B4185" s="439"/>
      <c r="C4185" s="439"/>
      <c r="D4185" s="439"/>
      <c r="E4185" s="439"/>
      <c r="F4185" s="439"/>
      <c r="G4185" s="440"/>
      <c r="H4185" s="439"/>
      <c r="I4185" s="439"/>
      <c r="J4185" s="439"/>
    </row>
    <row r="4186" spans="2:10" ht="13.5" hidden="1" thickBot="1" x14ac:dyDescent="0.25">
      <c r="B4186" s="439"/>
      <c r="C4186" s="439"/>
      <c r="D4186" s="439"/>
      <c r="E4186" s="439"/>
      <c r="F4186" s="439"/>
      <c r="G4186" s="440"/>
      <c r="H4186" s="439"/>
      <c r="I4186" s="439"/>
      <c r="J4186" s="439"/>
    </row>
    <row r="4187" spans="2:10" ht="13.5" hidden="1" thickBot="1" x14ac:dyDescent="0.25">
      <c r="B4187" s="439"/>
      <c r="C4187" s="439"/>
      <c r="D4187" s="439"/>
      <c r="E4187" s="439"/>
      <c r="F4187" s="439"/>
      <c r="G4187" s="440"/>
      <c r="H4187" s="439"/>
      <c r="I4187" s="439"/>
      <c r="J4187" s="439"/>
    </row>
    <row r="4188" spans="2:10" ht="13.5" hidden="1" thickBot="1" x14ac:dyDescent="0.25">
      <c r="B4188" s="439"/>
      <c r="C4188" s="439"/>
      <c r="D4188" s="439"/>
      <c r="E4188" s="439"/>
      <c r="F4188" s="439"/>
      <c r="G4188" s="440"/>
      <c r="H4188" s="439"/>
      <c r="I4188" s="439"/>
      <c r="J4188" s="439"/>
    </row>
    <row r="4189" spans="2:10" ht="13.5" hidden="1" thickBot="1" x14ac:dyDescent="0.25">
      <c r="B4189" s="439"/>
      <c r="C4189" s="439"/>
      <c r="D4189" s="439"/>
      <c r="E4189" s="439"/>
      <c r="F4189" s="439"/>
      <c r="G4189" s="440"/>
      <c r="H4189" s="439"/>
      <c r="I4189" s="439"/>
      <c r="J4189" s="439"/>
    </row>
    <row r="4190" spans="2:10" ht="13.5" hidden="1" thickBot="1" x14ac:dyDescent="0.25">
      <c r="B4190" s="439"/>
      <c r="C4190" s="439"/>
      <c r="D4190" s="439"/>
      <c r="E4190" s="439"/>
      <c r="F4190" s="439"/>
      <c r="G4190" s="440"/>
      <c r="H4190" s="439"/>
      <c r="I4190" s="439"/>
      <c r="J4190" s="439"/>
    </row>
    <row r="4191" spans="2:10" ht="13.5" hidden="1" thickBot="1" x14ac:dyDescent="0.25">
      <c r="B4191" s="439"/>
      <c r="C4191" s="439"/>
      <c r="D4191" s="439"/>
      <c r="E4191" s="439"/>
      <c r="F4191" s="439"/>
      <c r="G4191" s="440"/>
      <c r="H4191" s="439"/>
      <c r="I4191" s="439"/>
      <c r="J4191" s="439"/>
    </row>
    <row r="4192" spans="2:10" ht="13.5" hidden="1" thickBot="1" x14ac:dyDescent="0.25">
      <c r="B4192" s="439"/>
      <c r="C4192" s="439"/>
      <c r="D4192" s="439"/>
      <c r="E4192" s="439"/>
      <c r="F4192" s="439"/>
      <c r="G4192" s="440"/>
      <c r="H4192" s="439"/>
      <c r="I4192" s="439"/>
      <c r="J4192" s="439"/>
    </row>
    <row r="4193" spans="2:10" ht="13.5" hidden="1" thickBot="1" x14ac:dyDescent="0.25">
      <c r="B4193" s="439"/>
      <c r="C4193" s="439"/>
      <c r="D4193" s="439"/>
      <c r="E4193" s="439"/>
      <c r="F4193" s="439"/>
      <c r="G4193" s="440"/>
      <c r="H4193" s="439"/>
      <c r="I4193" s="439"/>
      <c r="J4193" s="439"/>
    </row>
    <row r="4194" spans="2:10" ht="13.5" hidden="1" thickBot="1" x14ac:dyDescent="0.25">
      <c r="B4194" s="439"/>
      <c r="C4194" s="439"/>
      <c r="D4194" s="439"/>
      <c r="E4194" s="439"/>
      <c r="F4194" s="439"/>
      <c r="G4194" s="440"/>
      <c r="H4194" s="439"/>
      <c r="I4194" s="439"/>
      <c r="J4194" s="439"/>
    </row>
    <row r="4195" spans="2:10" ht="13.5" hidden="1" thickBot="1" x14ac:dyDescent="0.25">
      <c r="B4195" s="439"/>
      <c r="C4195" s="439"/>
      <c r="D4195" s="439"/>
      <c r="E4195" s="439"/>
      <c r="F4195" s="439"/>
      <c r="G4195" s="440"/>
      <c r="H4195" s="439"/>
      <c r="I4195" s="439"/>
      <c r="J4195" s="439"/>
    </row>
    <row r="4196" spans="2:10" ht="13.5" hidden="1" thickBot="1" x14ac:dyDescent="0.25">
      <c r="B4196" s="439"/>
      <c r="C4196" s="439"/>
      <c r="D4196" s="439"/>
      <c r="E4196" s="439"/>
      <c r="F4196" s="439"/>
      <c r="G4196" s="440"/>
      <c r="H4196" s="439"/>
      <c r="I4196" s="439"/>
      <c r="J4196" s="439"/>
    </row>
    <row r="4197" spans="2:10" ht="13.5" hidden="1" thickBot="1" x14ac:dyDescent="0.25">
      <c r="B4197" s="439"/>
      <c r="C4197" s="439"/>
      <c r="D4197" s="439"/>
      <c r="E4197" s="439"/>
      <c r="F4197" s="439"/>
      <c r="G4197" s="440"/>
      <c r="H4197" s="439"/>
      <c r="I4197" s="439"/>
      <c r="J4197" s="439"/>
    </row>
    <row r="4198" spans="2:10" ht="13.5" hidden="1" thickBot="1" x14ac:dyDescent="0.25">
      <c r="B4198" s="439"/>
      <c r="C4198" s="439"/>
      <c r="D4198" s="439"/>
      <c r="E4198" s="439"/>
      <c r="F4198" s="439"/>
      <c r="G4198" s="440"/>
      <c r="H4198" s="439"/>
      <c r="I4198" s="439"/>
      <c r="J4198" s="439"/>
    </row>
    <row r="4199" spans="2:10" ht="13.5" hidden="1" thickBot="1" x14ac:dyDescent="0.25">
      <c r="B4199" s="439"/>
      <c r="C4199" s="439"/>
      <c r="D4199" s="439"/>
      <c r="E4199" s="439"/>
      <c r="F4199" s="439"/>
      <c r="G4199" s="440"/>
      <c r="H4199" s="439"/>
      <c r="I4199" s="439"/>
      <c r="J4199" s="439"/>
    </row>
    <row r="4200" spans="2:10" ht="13.5" hidden="1" thickBot="1" x14ac:dyDescent="0.25">
      <c r="B4200" s="439"/>
      <c r="C4200" s="439"/>
      <c r="D4200" s="439"/>
      <c r="E4200" s="439"/>
      <c r="F4200" s="439"/>
      <c r="G4200" s="440"/>
      <c r="H4200" s="439"/>
      <c r="I4200" s="439"/>
      <c r="J4200" s="439"/>
    </row>
    <row r="4201" spans="2:10" ht="13.5" hidden="1" thickBot="1" x14ac:dyDescent="0.25">
      <c r="B4201" s="439"/>
      <c r="C4201" s="439"/>
      <c r="D4201" s="439"/>
      <c r="E4201" s="439"/>
      <c r="F4201" s="439"/>
      <c r="G4201" s="440"/>
      <c r="H4201" s="439"/>
      <c r="I4201" s="439"/>
      <c r="J4201" s="439"/>
    </row>
    <row r="4202" spans="2:10" ht="13.5" hidden="1" thickBot="1" x14ac:dyDescent="0.25">
      <c r="B4202" s="439"/>
      <c r="C4202" s="439"/>
      <c r="D4202" s="439"/>
      <c r="E4202" s="439"/>
      <c r="F4202" s="439"/>
      <c r="G4202" s="440"/>
      <c r="H4202" s="439"/>
      <c r="I4202" s="439"/>
      <c r="J4202" s="439"/>
    </row>
    <row r="4203" spans="2:10" ht="13.5" hidden="1" thickBot="1" x14ac:dyDescent="0.25">
      <c r="B4203" s="439"/>
      <c r="C4203" s="439"/>
      <c r="D4203" s="439"/>
      <c r="E4203" s="439"/>
      <c r="F4203" s="439"/>
      <c r="G4203" s="440"/>
      <c r="H4203" s="439"/>
      <c r="I4203" s="439"/>
      <c r="J4203" s="439"/>
    </row>
    <row r="4204" spans="2:10" ht="13.5" hidden="1" thickBot="1" x14ac:dyDescent="0.25">
      <c r="B4204" s="439"/>
      <c r="C4204" s="439"/>
      <c r="D4204" s="439"/>
      <c r="E4204" s="439"/>
      <c r="F4204" s="439"/>
      <c r="G4204" s="440"/>
      <c r="H4204" s="439"/>
      <c r="I4204" s="439"/>
      <c r="J4204" s="439"/>
    </row>
    <row r="4205" spans="2:10" ht="13.5" hidden="1" thickBot="1" x14ac:dyDescent="0.25">
      <c r="B4205" s="439"/>
      <c r="C4205" s="439"/>
      <c r="D4205" s="439"/>
      <c r="E4205" s="439"/>
      <c r="F4205" s="439"/>
      <c r="G4205" s="440"/>
      <c r="H4205" s="439"/>
      <c r="I4205" s="439"/>
      <c r="J4205" s="439"/>
    </row>
    <row r="4206" spans="2:10" ht="13.5" hidden="1" thickBot="1" x14ac:dyDescent="0.25">
      <c r="B4206" s="439"/>
      <c r="C4206" s="439"/>
      <c r="D4206" s="439"/>
      <c r="E4206" s="439"/>
      <c r="F4206" s="439"/>
      <c r="G4206" s="440"/>
      <c r="H4206" s="439"/>
      <c r="I4206" s="439"/>
      <c r="J4206" s="439"/>
    </row>
    <row r="4207" spans="2:10" ht="13.5" hidden="1" thickBot="1" x14ac:dyDescent="0.25">
      <c r="B4207" s="439"/>
      <c r="C4207" s="439"/>
      <c r="D4207" s="439"/>
      <c r="E4207" s="439"/>
      <c r="F4207" s="439"/>
      <c r="G4207" s="440"/>
      <c r="H4207" s="439"/>
      <c r="I4207" s="439"/>
      <c r="J4207" s="439"/>
    </row>
    <row r="4208" spans="2:10" ht="13.5" hidden="1" thickBot="1" x14ac:dyDescent="0.25">
      <c r="B4208" s="439"/>
      <c r="C4208" s="439"/>
      <c r="D4208" s="439"/>
      <c r="E4208" s="439"/>
      <c r="F4208" s="439"/>
      <c r="G4208" s="440"/>
      <c r="H4208" s="439"/>
      <c r="I4208" s="439"/>
      <c r="J4208" s="439"/>
    </row>
    <row r="4209" spans="2:10" ht="13.5" hidden="1" thickBot="1" x14ac:dyDescent="0.25">
      <c r="B4209" s="439"/>
      <c r="C4209" s="439"/>
      <c r="D4209" s="439"/>
      <c r="E4209" s="439"/>
      <c r="F4209" s="439"/>
      <c r="G4209" s="440"/>
      <c r="H4209" s="439"/>
      <c r="I4209" s="439"/>
      <c r="J4209" s="439"/>
    </row>
    <row r="4210" spans="2:10" ht="13.5" hidden="1" thickBot="1" x14ac:dyDescent="0.25">
      <c r="B4210" s="439"/>
      <c r="C4210" s="439"/>
      <c r="D4210" s="439"/>
      <c r="E4210" s="439"/>
      <c r="F4210" s="439"/>
      <c r="G4210" s="440"/>
      <c r="H4210" s="439"/>
      <c r="I4210" s="439"/>
      <c r="J4210" s="439"/>
    </row>
    <row r="4211" spans="2:10" ht="13.5" hidden="1" thickBot="1" x14ac:dyDescent="0.25">
      <c r="B4211" s="439"/>
      <c r="C4211" s="439"/>
      <c r="D4211" s="439"/>
      <c r="E4211" s="439"/>
      <c r="F4211" s="439"/>
      <c r="G4211" s="440"/>
      <c r="H4211" s="439"/>
      <c r="I4211" s="439"/>
      <c r="J4211" s="439"/>
    </row>
    <row r="4212" spans="2:10" ht="13.5" hidden="1" thickBot="1" x14ac:dyDescent="0.25">
      <c r="B4212" s="439"/>
      <c r="C4212" s="439"/>
      <c r="D4212" s="439"/>
      <c r="E4212" s="439"/>
      <c r="F4212" s="439"/>
      <c r="G4212" s="440"/>
      <c r="H4212" s="439"/>
      <c r="I4212" s="439"/>
      <c r="J4212" s="439"/>
    </row>
    <row r="4213" spans="2:10" ht="13.5" hidden="1" thickBot="1" x14ac:dyDescent="0.25">
      <c r="B4213" s="439"/>
      <c r="C4213" s="439"/>
      <c r="D4213" s="439"/>
      <c r="E4213" s="439"/>
      <c r="F4213" s="439"/>
      <c r="G4213" s="440"/>
      <c r="H4213" s="439"/>
      <c r="I4213" s="439"/>
      <c r="J4213" s="439"/>
    </row>
    <row r="4214" spans="2:10" ht="13.5" hidden="1" thickBot="1" x14ac:dyDescent="0.25">
      <c r="B4214" s="439"/>
      <c r="C4214" s="439"/>
      <c r="D4214" s="439"/>
      <c r="E4214" s="439"/>
      <c r="F4214" s="439"/>
      <c r="G4214" s="440"/>
      <c r="H4214" s="439"/>
      <c r="I4214" s="439"/>
      <c r="J4214" s="439"/>
    </row>
    <row r="4215" spans="2:10" ht="13.5" hidden="1" thickBot="1" x14ac:dyDescent="0.25">
      <c r="B4215" s="439"/>
      <c r="C4215" s="439"/>
      <c r="D4215" s="439"/>
      <c r="E4215" s="439"/>
      <c r="F4215" s="439"/>
      <c r="G4215" s="440"/>
      <c r="H4215" s="439"/>
      <c r="I4215" s="439"/>
      <c r="J4215" s="439"/>
    </row>
    <row r="4216" spans="2:10" ht="13.5" hidden="1" thickBot="1" x14ac:dyDescent="0.25">
      <c r="B4216" s="439"/>
      <c r="C4216" s="439"/>
      <c r="D4216" s="439"/>
      <c r="E4216" s="439"/>
      <c r="F4216" s="439"/>
      <c r="G4216" s="440"/>
      <c r="H4216" s="439"/>
      <c r="I4216" s="439"/>
      <c r="J4216" s="439"/>
    </row>
    <row r="4217" spans="2:10" ht="13.5" hidden="1" thickBot="1" x14ac:dyDescent="0.25">
      <c r="B4217" s="439"/>
      <c r="C4217" s="439"/>
      <c r="D4217" s="439"/>
      <c r="E4217" s="439"/>
      <c r="F4217" s="439"/>
      <c r="G4217" s="440"/>
      <c r="H4217" s="439"/>
      <c r="I4217" s="439"/>
      <c r="J4217" s="439"/>
    </row>
    <row r="4218" spans="2:10" ht="13.5" hidden="1" thickBot="1" x14ac:dyDescent="0.25">
      <c r="B4218" s="439"/>
      <c r="C4218" s="439"/>
      <c r="D4218" s="439"/>
      <c r="E4218" s="439"/>
      <c r="F4218" s="439"/>
      <c r="G4218" s="440"/>
      <c r="H4218" s="439"/>
      <c r="I4218" s="439"/>
      <c r="J4218" s="439"/>
    </row>
    <row r="4219" spans="2:10" ht="13.5" hidden="1" thickBot="1" x14ac:dyDescent="0.25">
      <c r="B4219" s="439"/>
      <c r="C4219" s="439"/>
      <c r="D4219" s="439"/>
      <c r="E4219" s="439"/>
      <c r="F4219" s="439"/>
      <c r="G4219" s="440"/>
      <c r="H4219" s="439"/>
      <c r="I4219" s="439"/>
      <c r="J4219" s="439"/>
    </row>
    <row r="4220" spans="2:10" ht="13.5" hidden="1" thickBot="1" x14ac:dyDescent="0.25">
      <c r="B4220" s="439"/>
      <c r="C4220" s="439"/>
      <c r="D4220" s="439"/>
      <c r="E4220" s="439"/>
      <c r="F4220" s="439"/>
      <c r="G4220" s="440"/>
      <c r="H4220" s="439"/>
      <c r="I4220" s="439"/>
      <c r="J4220" s="439"/>
    </row>
    <row r="4221" spans="2:10" ht="13.5" hidden="1" thickBot="1" x14ac:dyDescent="0.25">
      <c r="B4221" s="439"/>
      <c r="C4221" s="439"/>
      <c r="D4221" s="439"/>
      <c r="E4221" s="439"/>
      <c r="F4221" s="439"/>
      <c r="G4221" s="440"/>
      <c r="H4221" s="439"/>
      <c r="I4221" s="439"/>
      <c r="J4221" s="439"/>
    </row>
    <row r="4222" spans="2:10" ht="13.5" hidden="1" thickBot="1" x14ac:dyDescent="0.25">
      <c r="B4222" s="439"/>
      <c r="C4222" s="439"/>
      <c r="D4222" s="439"/>
      <c r="E4222" s="439"/>
      <c r="F4222" s="439"/>
      <c r="G4222" s="440"/>
      <c r="H4222" s="439"/>
      <c r="I4222" s="439"/>
      <c r="J4222" s="439"/>
    </row>
    <row r="4223" spans="2:10" ht="13.5" hidden="1" thickBot="1" x14ac:dyDescent="0.25">
      <c r="B4223" s="439"/>
      <c r="C4223" s="439"/>
      <c r="D4223" s="439"/>
      <c r="E4223" s="439"/>
      <c r="F4223" s="439"/>
      <c r="G4223" s="440"/>
      <c r="H4223" s="439"/>
      <c r="I4223" s="439"/>
      <c r="J4223" s="439"/>
    </row>
    <row r="4224" spans="2:10" ht="13.5" hidden="1" thickBot="1" x14ac:dyDescent="0.25">
      <c r="B4224" s="439"/>
      <c r="C4224" s="439"/>
      <c r="D4224" s="439"/>
      <c r="E4224" s="439"/>
      <c r="F4224" s="439"/>
      <c r="G4224" s="440"/>
      <c r="H4224" s="439"/>
      <c r="I4224" s="439"/>
      <c r="J4224" s="439"/>
    </row>
    <row r="4225" spans="2:10" ht="13.5" hidden="1" thickBot="1" x14ac:dyDescent="0.25">
      <c r="B4225" s="439"/>
      <c r="C4225" s="439"/>
      <c r="D4225" s="439"/>
      <c r="E4225" s="439"/>
      <c r="F4225" s="439"/>
      <c r="G4225" s="440"/>
      <c r="H4225" s="439"/>
      <c r="I4225" s="439"/>
      <c r="J4225" s="439"/>
    </row>
    <row r="4226" spans="2:10" ht="13.5" hidden="1" thickBot="1" x14ac:dyDescent="0.25">
      <c r="B4226" s="439"/>
      <c r="C4226" s="439"/>
      <c r="D4226" s="439"/>
      <c r="E4226" s="439"/>
      <c r="F4226" s="439"/>
      <c r="G4226" s="440"/>
      <c r="H4226" s="439"/>
      <c r="I4226" s="439"/>
      <c r="J4226" s="439"/>
    </row>
    <row r="4227" spans="2:10" ht="13.5" hidden="1" thickBot="1" x14ac:dyDescent="0.25">
      <c r="B4227" s="439"/>
      <c r="C4227" s="439"/>
      <c r="D4227" s="439"/>
      <c r="E4227" s="439"/>
      <c r="F4227" s="439"/>
      <c r="G4227" s="440"/>
      <c r="H4227" s="439"/>
      <c r="I4227" s="439"/>
      <c r="J4227" s="439"/>
    </row>
    <row r="4228" spans="2:10" ht="13.5" hidden="1" thickBot="1" x14ac:dyDescent="0.25">
      <c r="B4228" s="439"/>
      <c r="C4228" s="439"/>
      <c r="D4228" s="439"/>
      <c r="E4228" s="439"/>
      <c r="F4228" s="439"/>
      <c r="G4228" s="440"/>
      <c r="H4228" s="439"/>
      <c r="I4228" s="439"/>
      <c r="J4228" s="439"/>
    </row>
    <row r="4229" spans="2:10" ht="13.5" hidden="1" thickBot="1" x14ac:dyDescent="0.25">
      <c r="B4229" s="439"/>
      <c r="C4229" s="439"/>
      <c r="D4229" s="439"/>
      <c r="E4229" s="439"/>
      <c r="F4229" s="439"/>
      <c r="G4229" s="440"/>
      <c r="H4229" s="439"/>
      <c r="I4229" s="439"/>
      <c r="J4229" s="439"/>
    </row>
    <row r="4230" spans="2:10" ht="13.5" hidden="1" thickBot="1" x14ac:dyDescent="0.25">
      <c r="B4230" s="439"/>
      <c r="C4230" s="439"/>
      <c r="D4230" s="439"/>
      <c r="E4230" s="439"/>
      <c r="F4230" s="439"/>
      <c r="G4230" s="440"/>
      <c r="H4230" s="439"/>
      <c r="I4230" s="439"/>
      <c r="J4230" s="439"/>
    </row>
    <row r="4231" spans="2:10" ht="13.5" hidden="1" thickBot="1" x14ac:dyDescent="0.25">
      <c r="B4231" s="439"/>
      <c r="C4231" s="439"/>
      <c r="D4231" s="439"/>
      <c r="E4231" s="439"/>
      <c r="F4231" s="439"/>
      <c r="G4231" s="440"/>
      <c r="H4231" s="439"/>
      <c r="I4231" s="439"/>
      <c r="J4231" s="439"/>
    </row>
    <row r="4232" spans="2:10" ht="13.5" hidden="1" thickBot="1" x14ac:dyDescent="0.25">
      <c r="B4232" s="439"/>
      <c r="C4232" s="439"/>
      <c r="D4232" s="439"/>
      <c r="E4232" s="439"/>
      <c r="F4232" s="439"/>
      <c r="G4232" s="440"/>
      <c r="H4232" s="439"/>
      <c r="I4232" s="439"/>
      <c r="J4232" s="439"/>
    </row>
    <row r="4233" spans="2:10" ht="13.5" hidden="1" thickBot="1" x14ac:dyDescent="0.25">
      <c r="B4233" s="439"/>
      <c r="C4233" s="439"/>
      <c r="D4233" s="439"/>
      <c r="E4233" s="439"/>
      <c r="F4233" s="439"/>
      <c r="G4233" s="440"/>
      <c r="H4233" s="439"/>
      <c r="I4233" s="439"/>
      <c r="J4233" s="439"/>
    </row>
    <row r="4234" spans="2:10" ht="13.5" hidden="1" thickBot="1" x14ac:dyDescent="0.25">
      <c r="B4234" s="439"/>
      <c r="C4234" s="439"/>
      <c r="D4234" s="439"/>
      <c r="E4234" s="439"/>
      <c r="F4234" s="439"/>
      <c r="G4234" s="440"/>
      <c r="H4234" s="439"/>
      <c r="I4234" s="439"/>
      <c r="J4234" s="439"/>
    </row>
    <row r="4235" spans="2:10" ht="13.5" hidden="1" thickBot="1" x14ac:dyDescent="0.25">
      <c r="B4235" s="439"/>
      <c r="C4235" s="439"/>
      <c r="D4235" s="439"/>
      <c r="E4235" s="439"/>
      <c r="F4235" s="439"/>
      <c r="G4235" s="440"/>
      <c r="H4235" s="439"/>
      <c r="I4235" s="439"/>
      <c r="J4235" s="439"/>
    </row>
    <row r="4236" spans="2:10" ht="13.5" hidden="1" thickBot="1" x14ac:dyDescent="0.25">
      <c r="B4236" s="439"/>
      <c r="C4236" s="439"/>
      <c r="D4236" s="439"/>
      <c r="E4236" s="439"/>
      <c r="F4236" s="439"/>
      <c r="G4236" s="440"/>
      <c r="H4236" s="439"/>
      <c r="I4236" s="439"/>
      <c r="J4236" s="439"/>
    </row>
    <row r="4237" spans="2:10" ht="13.5" hidden="1" thickBot="1" x14ac:dyDescent="0.25">
      <c r="B4237" s="439"/>
      <c r="C4237" s="439"/>
      <c r="D4237" s="439"/>
      <c r="E4237" s="439"/>
      <c r="F4237" s="439"/>
      <c r="G4237" s="440"/>
      <c r="H4237" s="439"/>
      <c r="I4237" s="439"/>
      <c r="J4237" s="439"/>
    </row>
    <row r="4238" spans="2:10" ht="13.5" hidden="1" thickBot="1" x14ac:dyDescent="0.25">
      <c r="B4238" s="439"/>
      <c r="C4238" s="439"/>
      <c r="D4238" s="439"/>
      <c r="E4238" s="439"/>
      <c r="F4238" s="439"/>
      <c r="G4238" s="440"/>
      <c r="H4238" s="439"/>
      <c r="I4238" s="439"/>
      <c r="J4238" s="439"/>
    </row>
    <row r="4239" spans="2:10" ht="13.5" hidden="1" thickBot="1" x14ac:dyDescent="0.25">
      <c r="B4239" s="439"/>
      <c r="C4239" s="439"/>
      <c r="D4239" s="439"/>
      <c r="E4239" s="439"/>
      <c r="F4239" s="439"/>
      <c r="G4239" s="440"/>
      <c r="H4239" s="439"/>
      <c r="I4239" s="439"/>
      <c r="J4239" s="439"/>
    </row>
    <row r="4240" spans="2:10" ht="13.5" hidden="1" thickBot="1" x14ac:dyDescent="0.25">
      <c r="B4240" s="439"/>
      <c r="C4240" s="439"/>
      <c r="D4240" s="439"/>
      <c r="E4240" s="439"/>
      <c r="F4240" s="439"/>
      <c r="G4240" s="440"/>
      <c r="H4240" s="439"/>
      <c r="I4240" s="439"/>
      <c r="J4240" s="439"/>
    </row>
    <row r="4241" spans="2:10" ht="13.5" hidden="1" thickBot="1" x14ac:dyDescent="0.25">
      <c r="B4241" s="439"/>
      <c r="C4241" s="439"/>
      <c r="D4241" s="439"/>
      <c r="E4241" s="439"/>
      <c r="F4241" s="439"/>
      <c r="G4241" s="440"/>
      <c r="H4241" s="439"/>
      <c r="I4241" s="439"/>
      <c r="J4241" s="439"/>
    </row>
    <row r="4242" spans="2:10" ht="13.5" hidden="1" thickBot="1" x14ac:dyDescent="0.25">
      <c r="B4242" s="439"/>
      <c r="C4242" s="439"/>
      <c r="D4242" s="439"/>
      <c r="E4242" s="439"/>
      <c r="F4242" s="439"/>
      <c r="G4242" s="440"/>
      <c r="H4242" s="439"/>
      <c r="I4242" s="439"/>
      <c r="J4242" s="439"/>
    </row>
    <row r="4243" spans="2:10" ht="13.5" hidden="1" thickBot="1" x14ac:dyDescent="0.25">
      <c r="B4243" s="439"/>
      <c r="C4243" s="439"/>
      <c r="D4243" s="439"/>
      <c r="E4243" s="439"/>
      <c r="F4243" s="439"/>
      <c r="G4243" s="440"/>
      <c r="H4243" s="439"/>
      <c r="I4243" s="439"/>
      <c r="J4243" s="439"/>
    </row>
    <row r="4244" spans="2:10" ht="13.5" hidden="1" thickBot="1" x14ac:dyDescent="0.25">
      <c r="B4244" s="439"/>
      <c r="C4244" s="439"/>
      <c r="D4244" s="439"/>
      <c r="E4244" s="439"/>
      <c r="F4244" s="439"/>
      <c r="G4244" s="440"/>
      <c r="H4244" s="439"/>
      <c r="I4244" s="439"/>
      <c r="J4244" s="439"/>
    </row>
    <row r="4245" spans="2:10" ht="13.5" hidden="1" thickBot="1" x14ac:dyDescent="0.25">
      <c r="B4245" s="439"/>
      <c r="C4245" s="439"/>
      <c r="D4245" s="439"/>
      <c r="E4245" s="439"/>
      <c r="F4245" s="439"/>
      <c r="G4245" s="440"/>
      <c r="H4245" s="439"/>
      <c r="I4245" s="439"/>
      <c r="J4245" s="439"/>
    </row>
    <row r="4246" spans="2:10" ht="13.5" hidden="1" thickBot="1" x14ac:dyDescent="0.25">
      <c r="B4246" s="439"/>
      <c r="C4246" s="439"/>
      <c r="D4246" s="439"/>
      <c r="E4246" s="439"/>
      <c r="F4246" s="439"/>
      <c r="G4246" s="440"/>
      <c r="H4246" s="439"/>
      <c r="I4246" s="439"/>
      <c r="J4246" s="439"/>
    </row>
    <row r="4247" spans="2:10" ht="13.5" hidden="1" thickBot="1" x14ac:dyDescent="0.25">
      <c r="B4247" s="439"/>
      <c r="C4247" s="439"/>
      <c r="D4247" s="439"/>
      <c r="E4247" s="439"/>
      <c r="F4247" s="439"/>
      <c r="G4247" s="440"/>
      <c r="H4247" s="439"/>
      <c r="I4247" s="439"/>
      <c r="J4247" s="439"/>
    </row>
    <row r="4248" spans="2:10" ht="13.5" hidden="1" thickBot="1" x14ac:dyDescent="0.25">
      <c r="B4248" s="439"/>
      <c r="C4248" s="439"/>
      <c r="D4248" s="439"/>
      <c r="E4248" s="439"/>
      <c r="F4248" s="439"/>
      <c r="G4248" s="440"/>
      <c r="H4248" s="439"/>
      <c r="I4248" s="439"/>
      <c r="J4248" s="439"/>
    </row>
    <row r="4249" spans="2:10" ht="13.5" hidden="1" thickBot="1" x14ac:dyDescent="0.25">
      <c r="B4249" s="439"/>
      <c r="C4249" s="439"/>
      <c r="D4249" s="439"/>
      <c r="E4249" s="439"/>
      <c r="F4249" s="439"/>
      <c r="G4249" s="440"/>
      <c r="H4249" s="439"/>
      <c r="I4249" s="439"/>
      <c r="J4249" s="439"/>
    </row>
    <row r="4250" spans="2:10" ht="13.5" hidden="1" thickBot="1" x14ac:dyDescent="0.25">
      <c r="B4250" s="439"/>
      <c r="C4250" s="439"/>
      <c r="D4250" s="439"/>
      <c r="E4250" s="439"/>
      <c r="F4250" s="439"/>
      <c r="G4250" s="440"/>
      <c r="H4250" s="439"/>
      <c r="I4250" s="439"/>
      <c r="J4250" s="439"/>
    </row>
    <row r="4251" spans="2:10" ht="13.5" hidden="1" thickBot="1" x14ac:dyDescent="0.25">
      <c r="B4251" s="439"/>
      <c r="C4251" s="439"/>
      <c r="D4251" s="439"/>
      <c r="E4251" s="439"/>
      <c r="F4251" s="439"/>
      <c r="G4251" s="440"/>
      <c r="H4251" s="439"/>
      <c r="I4251" s="439"/>
      <c r="J4251" s="439"/>
    </row>
    <row r="4252" spans="2:10" ht="13.5" hidden="1" thickBot="1" x14ac:dyDescent="0.25">
      <c r="B4252" s="439"/>
      <c r="C4252" s="439"/>
      <c r="D4252" s="439"/>
      <c r="E4252" s="439"/>
      <c r="F4252" s="439"/>
      <c r="G4252" s="440"/>
      <c r="H4252" s="439"/>
      <c r="I4252" s="439"/>
      <c r="J4252" s="439"/>
    </row>
    <row r="4253" spans="2:10" ht="13.5" hidden="1" thickBot="1" x14ac:dyDescent="0.25">
      <c r="B4253" s="439"/>
      <c r="C4253" s="439"/>
      <c r="D4253" s="439"/>
      <c r="E4253" s="439"/>
      <c r="F4253" s="439"/>
      <c r="G4253" s="440"/>
      <c r="H4253" s="439"/>
      <c r="I4253" s="439"/>
      <c r="J4253" s="439"/>
    </row>
    <row r="4254" spans="2:10" ht="13.5" hidden="1" thickBot="1" x14ac:dyDescent="0.25">
      <c r="B4254" s="439"/>
      <c r="C4254" s="439"/>
      <c r="D4254" s="439"/>
      <c r="E4254" s="439"/>
      <c r="F4254" s="439"/>
      <c r="G4254" s="440"/>
      <c r="H4254" s="439"/>
      <c r="I4254" s="439"/>
      <c r="J4254" s="439"/>
    </row>
    <row r="4255" spans="2:10" ht="13.5" hidden="1" thickBot="1" x14ac:dyDescent="0.25">
      <c r="B4255" s="439"/>
      <c r="C4255" s="439"/>
      <c r="D4255" s="439"/>
      <c r="E4255" s="439"/>
      <c r="F4255" s="439"/>
      <c r="G4255" s="440"/>
      <c r="H4255" s="439"/>
      <c r="I4255" s="439"/>
      <c r="J4255" s="439"/>
    </row>
    <row r="4256" spans="2:10" ht="13.5" hidden="1" thickBot="1" x14ac:dyDescent="0.25">
      <c r="B4256" s="439"/>
      <c r="C4256" s="439"/>
      <c r="D4256" s="439"/>
      <c r="E4256" s="439"/>
      <c r="F4256" s="439"/>
      <c r="G4256" s="440"/>
      <c r="H4256" s="439"/>
      <c r="I4256" s="439"/>
      <c r="J4256" s="439"/>
    </row>
    <row r="4257" spans="2:10" ht="13.5" hidden="1" thickBot="1" x14ac:dyDescent="0.25">
      <c r="B4257" s="439"/>
      <c r="C4257" s="439"/>
      <c r="D4257" s="439"/>
      <c r="E4257" s="439"/>
      <c r="F4257" s="439"/>
      <c r="G4257" s="440"/>
      <c r="H4257" s="439"/>
      <c r="I4257" s="439"/>
      <c r="J4257" s="439"/>
    </row>
    <row r="4258" spans="2:10" ht="13.5" hidden="1" thickBot="1" x14ac:dyDescent="0.25">
      <c r="B4258" s="439"/>
      <c r="C4258" s="439"/>
      <c r="D4258" s="439"/>
      <c r="E4258" s="439"/>
      <c r="F4258" s="439"/>
      <c r="G4258" s="440"/>
      <c r="H4258" s="439"/>
      <c r="I4258" s="439"/>
      <c r="J4258" s="439"/>
    </row>
    <row r="4259" spans="2:10" ht="13.5" hidden="1" thickBot="1" x14ac:dyDescent="0.25">
      <c r="B4259" s="439"/>
      <c r="C4259" s="439"/>
      <c r="D4259" s="439"/>
      <c r="E4259" s="439"/>
      <c r="F4259" s="439"/>
      <c r="G4259" s="440"/>
      <c r="H4259" s="439"/>
      <c r="I4259" s="439"/>
      <c r="J4259" s="439"/>
    </row>
    <row r="4260" spans="2:10" ht="13.5" hidden="1" thickBot="1" x14ac:dyDescent="0.25">
      <c r="B4260" s="439"/>
      <c r="C4260" s="439"/>
      <c r="D4260" s="439"/>
      <c r="E4260" s="439"/>
      <c r="F4260" s="439"/>
      <c r="G4260" s="440"/>
      <c r="H4260" s="439"/>
      <c r="I4260" s="439"/>
      <c r="J4260" s="439"/>
    </row>
    <row r="4261" spans="2:10" ht="13.5" hidden="1" thickBot="1" x14ac:dyDescent="0.25">
      <c r="B4261" s="439"/>
      <c r="C4261" s="439"/>
      <c r="D4261" s="439"/>
      <c r="E4261" s="439"/>
      <c r="F4261" s="439"/>
      <c r="G4261" s="440"/>
      <c r="H4261" s="439"/>
      <c r="I4261" s="439"/>
      <c r="J4261" s="439"/>
    </row>
    <row r="4262" spans="2:10" ht="13.5" hidden="1" thickBot="1" x14ac:dyDescent="0.25">
      <c r="B4262" s="439"/>
      <c r="C4262" s="439"/>
      <c r="D4262" s="439"/>
      <c r="E4262" s="439"/>
      <c r="F4262" s="439"/>
      <c r="G4262" s="440"/>
      <c r="H4262" s="439"/>
      <c r="I4262" s="439"/>
      <c r="J4262" s="439"/>
    </row>
    <row r="4263" spans="2:10" ht="13.5" hidden="1" thickBot="1" x14ac:dyDescent="0.25">
      <c r="B4263" s="439"/>
      <c r="C4263" s="439"/>
      <c r="D4263" s="439"/>
      <c r="E4263" s="439"/>
      <c r="F4263" s="439"/>
      <c r="G4263" s="440"/>
      <c r="H4263" s="439"/>
      <c r="I4263" s="439"/>
      <c r="J4263" s="439"/>
    </row>
    <row r="4264" spans="2:10" ht="13.5" hidden="1" thickBot="1" x14ac:dyDescent="0.25">
      <c r="B4264" s="439"/>
      <c r="C4264" s="439"/>
      <c r="D4264" s="439"/>
      <c r="E4264" s="439"/>
      <c r="F4264" s="439"/>
      <c r="G4264" s="440"/>
      <c r="H4264" s="439"/>
      <c r="I4264" s="439"/>
      <c r="J4264" s="439"/>
    </row>
    <row r="4265" spans="2:10" ht="13.5" hidden="1" thickBot="1" x14ac:dyDescent="0.25">
      <c r="B4265" s="439"/>
      <c r="C4265" s="439"/>
      <c r="D4265" s="439"/>
      <c r="E4265" s="439"/>
      <c r="F4265" s="439"/>
      <c r="G4265" s="440"/>
      <c r="H4265" s="439"/>
      <c r="I4265" s="439"/>
      <c r="J4265" s="439"/>
    </row>
    <row r="4266" spans="2:10" ht="13.5" hidden="1" thickBot="1" x14ac:dyDescent="0.25">
      <c r="B4266" s="439"/>
      <c r="C4266" s="439"/>
      <c r="D4266" s="439"/>
      <c r="E4266" s="439"/>
      <c r="F4266" s="439"/>
      <c r="G4266" s="440"/>
      <c r="H4266" s="439"/>
      <c r="I4266" s="439"/>
      <c r="J4266" s="439"/>
    </row>
    <row r="4267" spans="2:10" ht="13.5" hidden="1" thickBot="1" x14ac:dyDescent="0.25">
      <c r="B4267" s="439"/>
      <c r="C4267" s="439"/>
      <c r="D4267" s="439"/>
      <c r="E4267" s="439"/>
      <c r="F4267" s="439"/>
      <c r="G4267" s="440"/>
      <c r="H4267" s="439"/>
      <c r="I4267" s="439"/>
      <c r="J4267" s="439"/>
    </row>
    <row r="4268" spans="2:10" ht="13.5" hidden="1" thickBot="1" x14ac:dyDescent="0.25">
      <c r="B4268" s="439"/>
      <c r="C4268" s="439"/>
      <c r="D4268" s="439"/>
      <c r="E4268" s="439"/>
      <c r="F4268" s="439"/>
      <c r="G4268" s="440"/>
      <c r="H4268" s="439"/>
      <c r="I4268" s="439"/>
      <c r="J4268" s="439"/>
    </row>
    <row r="4269" spans="2:10" ht="13.5" hidden="1" thickBot="1" x14ac:dyDescent="0.25">
      <c r="B4269" s="439"/>
      <c r="C4269" s="439"/>
      <c r="D4269" s="439"/>
      <c r="E4269" s="439"/>
      <c r="F4269" s="439"/>
      <c r="G4269" s="440"/>
      <c r="H4269" s="439"/>
      <c r="I4269" s="439"/>
      <c r="J4269" s="439"/>
    </row>
    <row r="4270" spans="2:10" ht="13.5" hidden="1" thickBot="1" x14ac:dyDescent="0.25">
      <c r="B4270" s="439"/>
      <c r="C4270" s="439"/>
      <c r="D4270" s="439"/>
      <c r="E4270" s="439"/>
      <c r="F4270" s="439"/>
      <c r="G4270" s="440"/>
      <c r="H4270" s="439"/>
      <c r="I4270" s="439"/>
      <c r="J4270" s="439"/>
    </row>
    <row r="4271" spans="2:10" ht="13.5" hidden="1" thickBot="1" x14ac:dyDescent="0.25">
      <c r="B4271" s="439"/>
      <c r="C4271" s="439"/>
      <c r="D4271" s="439"/>
      <c r="E4271" s="439"/>
      <c r="F4271" s="439"/>
      <c r="G4271" s="440"/>
      <c r="H4271" s="439"/>
      <c r="I4271" s="439"/>
      <c r="J4271" s="439"/>
    </row>
    <row r="4272" spans="2:10" ht="13.5" hidden="1" thickBot="1" x14ac:dyDescent="0.25">
      <c r="B4272" s="439" t="s">
        <v>731</v>
      </c>
      <c r="C4272" s="439"/>
      <c r="D4272" s="439"/>
      <c r="E4272" s="439"/>
      <c r="F4272" s="439"/>
      <c r="G4272" s="440"/>
      <c r="H4272" s="439"/>
      <c r="I4272" s="439"/>
      <c r="J4272" s="439"/>
    </row>
    <row r="4273" spans="2:11" ht="13.5" hidden="1" thickBot="1" x14ac:dyDescent="0.25">
      <c r="B4273" s="439"/>
      <c r="C4273" s="439"/>
      <c r="D4273" s="439"/>
      <c r="E4273" s="439"/>
      <c r="F4273" s="439"/>
      <c r="G4273" s="440"/>
      <c r="H4273" s="439"/>
      <c r="I4273" s="439"/>
      <c r="J4273" s="439"/>
    </row>
    <row r="4274" spans="2:11" ht="15.75" customHeight="1" thickBot="1" x14ac:dyDescent="0.25">
      <c r="B4274" s="732" t="s">
        <v>846</v>
      </c>
      <c r="C4274" s="733"/>
      <c r="D4274" s="733"/>
      <c r="E4274" s="733"/>
      <c r="F4274" s="733"/>
      <c r="G4274" s="733"/>
      <c r="H4274" s="733"/>
      <c r="I4274" s="733"/>
      <c r="J4274" s="734"/>
      <c r="K4274" s="473"/>
    </row>
    <row r="4275" spans="2:11" s="416" customFormat="1" x14ac:dyDescent="0.2">
      <c r="G4275" s="474"/>
    </row>
  </sheetData>
  <mergeCells count="8">
    <mergeCell ref="B4274:J4274"/>
    <mergeCell ref="D4073:I4073"/>
    <mergeCell ref="D4084:I4084"/>
    <mergeCell ref="D4104:J4104"/>
    <mergeCell ref="D4:I4"/>
    <mergeCell ref="B24:J24"/>
    <mergeCell ref="B25:J25"/>
    <mergeCell ref="D4095:J4095"/>
  </mergeCells>
  <printOptions gridLinesSet="0"/>
  <pageMargins left="0.74803149606299213" right="0.74803149606299213" top="1.5354330708661419" bottom="0.98425196850393704" header="0.51181102362204722" footer="0.51181102362204722"/>
  <pageSetup paperSize="9" scale="10" fitToWidth="0" fitToHeight="0" orientation="portrait" r:id="rId1"/>
  <headerFooter alignWithMargins="0">
    <oddHeader>&amp;F</oddHeader>
    <oddFooter>&amp;CPage &amp;P</oddFooter>
  </headerFooter>
  <rowBreaks count="147" manualBreakCount="147">
    <brk id="23" max="16383" man="1"/>
    <brk id="69" max="16383" man="1"/>
    <brk id="84" max="16383" man="1"/>
    <brk id="125" max="16383" man="1"/>
    <brk id="140" max="16383" man="1"/>
    <brk id="181" max="16383" man="1"/>
    <brk id="196" max="16383" man="1"/>
    <brk id="237" max="16383" man="1"/>
    <brk id="252" max="16383" man="1"/>
    <brk id="293" max="16383" man="1"/>
    <brk id="310" max="16383" man="1"/>
    <brk id="351" max="16383" man="1"/>
    <brk id="366" max="16383" man="1"/>
    <brk id="407" max="16383" man="1"/>
    <brk id="422" max="16383" man="1"/>
    <brk id="463" max="16383" man="1"/>
    <brk id="478" max="16383" man="1"/>
    <brk id="519" max="16383" man="1"/>
    <brk id="534" max="16383" man="1"/>
    <brk id="575" max="16383" man="1"/>
    <brk id="591" max="16383" man="1"/>
    <brk id="629" max="16383" man="1"/>
    <brk id="644" max="16383" man="1"/>
    <brk id="682" max="16383" man="1"/>
    <brk id="699" max="16383" man="1"/>
    <brk id="737" max="16383" man="1"/>
    <brk id="752" max="16383" man="1"/>
    <brk id="789" max="16383" man="1"/>
    <brk id="804" max="16383" man="1"/>
    <brk id="841" max="16383" man="1"/>
    <brk id="857" max="16383" man="1"/>
    <brk id="898" max="16383" man="1"/>
    <brk id="913" max="16383" man="1"/>
    <brk id="954" max="16383" man="1"/>
    <brk id="969" max="16383" man="1"/>
    <brk id="1010" max="16383" man="1"/>
    <brk id="1025" max="16383" man="1"/>
    <brk id="1066" max="16383" man="1"/>
    <brk id="1081" max="16383" man="1"/>
    <brk id="1122" max="16383" man="1"/>
    <brk id="1137" max="16383" man="1"/>
    <brk id="1180" max="16383" man="1"/>
    <brk id="1195" max="16383" man="1"/>
    <brk id="1236" max="16383" man="1"/>
    <brk id="1251" max="16383" man="1"/>
    <brk id="1292" max="16383" man="1"/>
    <brk id="1307" max="16383" man="1"/>
    <brk id="1348" max="16383" man="1"/>
    <brk id="1363" max="16383" man="1"/>
    <brk id="1404" max="16383" man="1"/>
    <brk id="1419" max="16383" man="1"/>
    <brk id="1460" max="16383" man="1"/>
    <brk id="1475" max="16383" man="1"/>
    <brk id="1512" max="16383" man="1"/>
    <brk id="1527" max="16383" man="1"/>
    <brk id="1565" max="16383" man="1"/>
    <brk id="1580" max="16383" man="1"/>
    <brk id="1617" max="16383" man="1"/>
    <brk id="1632" max="16383" man="1"/>
    <brk id="1669" max="16383" man="1"/>
    <brk id="1684" max="16383" man="1"/>
    <brk id="1721" max="16383" man="1"/>
    <brk id="1736" max="16383" man="1"/>
    <brk id="1773" max="16383" man="1"/>
    <brk id="1788" max="16383" man="1"/>
    <brk id="1829" max="16383" man="1"/>
    <brk id="1844" max="16383" man="1"/>
    <brk id="1885" max="16383" man="1"/>
    <brk id="1900" max="16383" man="1"/>
    <brk id="1941" max="16383" man="1"/>
    <brk id="1956" max="16383" man="1"/>
    <brk id="1997" max="16383" man="1"/>
    <brk id="2012" max="16383" man="1"/>
    <brk id="2053" max="16383" man="1"/>
    <brk id="2068" max="16383" man="1"/>
    <brk id="2109" max="16383" man="1"/>
    <brk id="2124" max="16383" man="1"/>
    <brk id="2165" max="16383" man="1"/>
    <brk id="2180" max="16383" man="1"/>
    <brk id="2221" max="16383" man="1"/>
    <brk id="2236" max="16383" man="1"/>
    <brk id="2277" max="16383" man="1"/>
    <brk id="2292" max="16383" man="1"/>
    <brk id="2333" max="16383" man="1"/>
    <brk id="2348" max="16383" man="1"/>
    <brk id="2389" max="16383" man="1"/>
    <brk id="2404" max="16383" man="1"/>
    <brk id="2445" max="16383" man="1"/>
    <brk id="2460" max="16383" man="1"/>
    <brk id="2501" max="16383" man="1"/>
    <brk id="2516" max="16383" man="1"/>
    <brk id="2557" max="16383" man="1"/>
    <brk id="2572" max="16383" man="1"/>
    <brk id="2613" max="16383" man="1"/>
    <brk id="2628" max="16383" man="1"/>
    <brk id="2669" max="16383" man="1"/>
    <brk id="2684" max="16383" man="1"/>
    <brk id="2725" max="16383" man="1"/>
    <brk id="2740" max="16383" man="1"/>
    <brk id="2781" max="16383" man="1"/>
    <brk id="2796" max="16383" man="1"/>
    <brk id="2837" max="16383" man="1"/>
    <brk id="2852" max="16383" man="1"/>
    <brk id="2893" max="16383" man="1"/>
    <brk id="2908" max="16383" man="1"/>
    <brk id="2949" max="16383" man="1"/>
    <brk id="2964" max="16383" man="1"/>
    <brk id="3005" max="16383" man="1"/>
    <brk id="3020" max="16383" man="1"/>
    <brk id="3061" max="16383" man="1"/>
    <brk id="3076" max="16383" man="1"/>
    <brk id="3112" max="16383" man="1"/>
    <brk id="3127" max="16383" man="1"/>
    <brk id="3168" max="16383" man="1"/>
    <brk id="3183" max="16383" man="1"/>
    <brk id="3224" max="16383" man="1"/>
    <brk id="3239" max="16383" man="1"/>
    <brk id="3280" max="16383" man="1"/>
    <brk id="3295" max="16383" man="1"/>
    <brk id="3336" max="16383" man="1"/>
    <brk id="3351" max="16383" man="1"/>
    <brk id="3392" max="16383" man="1"/>
    <brk id="3407" max="16383" man="1"/>
    <brk id="3448" max="16383" man="1"/>
    <brk id="3463" max="16383" man="1"/>
    <brk id="3504" max="16383" man="1"/>
    <brk id="3519" max="16383" man="1"/>
    <brk id="3560" max="16383" man="1"/>
    <brk id="3575" max="16383" man="1"/>
    <brk id="3616" max="16383" man="1"/>
    <brk id="3631" max="16383" man="1"/>
    <brk id="3672" max="16383" man="1"/>
    <brk id="3687" max="16383" man="1"/>
    <brk id="3728" max="16383" man="1"/>
    <brk id="3743" max="16383" man="1"/>
    <brk id="3784" max="16383" man="1"/>
    <brk id="3800" max="16383" man="1"/>
    <brk id="3848" max="16383" man="1"/>
    <brk id="3892" max="16383" man="1"/>
    <brk id="3936" max="16383" man="1"/>
    <brk id="3980" max="16383" man="1"/>
    <brk id="4024" max="16383" man="1"/>
    <brk id="4070" max="16383" man="1"/>
    <brk id="4146" max="16383" man="1"/>
    <brk id="4180" max="16383" man="1"/>
    <brk id="4212" max="16383" man="1"/>
    <brk id="4242" max="16383" man="1"/>
  </rowBreaks>
  <colBreaks count="1" manualBreakCount="1">
    <brk id="10"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6"/>
  <dimension ref="A1:K4615"/>
  <sheetViews>
    <sheetView showGridLines="0" showRowColHeaders="0" zoomScale="90" zoomScaleNormal="90" workbookViewId="0">
      <selection activeCell="K28" sqref="K28"/>
    </sheetView>
  </sheetViews>
  <sheetFormatPr defaultRowHeight="12.75" x14ac:dyDescent="0.2"/>
  <cols>
    <col min="1" max="1" width="2" style="324" customWidth="1"/>
    <col min="2" max="2" width="1.85546875" style="324" customWidth="1"/>
    <col min="3" max="3" width="12.140625" style="324" customWidth="1"/>
    <col min="4" max="4" width="12.28515625" style="324" customWidth="1"/>
    <col min="5" max="5" width="18.28515625" style="324" customWidth="1"/>
    <col min="6" max="6" width="1.7109375" style="328" customWidth="1"/>
    <col min="7" max="7" width="5.28515625" style="324" customWidth="1"/>
    <col min="8" max="8" width="15.7109375" style="324" customWidth="1"/>
    <col min="9" max="9" width="11.140625" style="324" customWidth="1"/>
    <col min="10" max="10" width="2.7109375" style="327" customWidth="1"/>
    <col min="11" max="11" width="80.7109375" style="324" customWidth="1"/>
    <col min="12" max="16384" width="9.140625" style="324"/>
  </cols>
  <sheetData>
    <row r="1" spans="2:11" ht="12.75" customHeight="1" x14ac:dyDescent="0.2">
      <c r="E1" s="325"/>
      <c r="F1" s="326" t="s">
        <v>313</v>
      </c>
      <c r="K1" s="754" t="s">
        <v>734</v>
      </c>
    </row>
    <row r="2" spans="2:11" ht="15" customHeight="1" x14ac:dyDescent="0.2">
      <c r="F2" s="328" t="s">
        <v>314</v>
      </c>
      <c r="K2" s="755"/>
    </row>
    <row r="3" spans="2:11" ht="15" customHeight="1" x14ac:dyDescent="0.2">
      <c r="F3" s="328" t="s">
        <v>315</v>
      </c>
      <c r="K3" s="755"/>
    </row>
    <row r="4" spans="2:11" ht="15" customHeight="1" x14ac:dyDescent="0.2">
      <c r="K4" s="755"/>
    </row>
    <row r="5" spans="2:11" ht="15" customHeight="1" x14ac:dyDescent="0.2">
      <c r="B5" s="324" t="s">
        <v>316</v>
      </c>
      <c r="K5" s="755"/>
    </row>
    <row r="6" spans="2:11" ht="12.75" customHeight="1" x14ac:dyDescent="0.2">
      <c r="C6" s="324" t="s">
        <v>317</v>
      </c>
      <c r="E6" s="329">
        <v>1000000</v>
      </c>
      <c r="K6" s="755"/>
    </row>
    <row r="7" spans="2:11" ht="15" customHeight="1" x14ac:dyDescent="0.2">
      <c r="C7" s="324" t="s">
        <v>318</v>
      </c>
      <c r="K7" s="755"/>
    </row>
    <row r="8" spans="2:11" ht="15" customHeight="1" x14ac:dyDescent="0.2">
      <c r="C8" s="324" t="s">
        <v>319</v>
      </c>
      <c r="K8" s="755"/>
    </row>
    <row r="9" spans="2:11" ht="15" customHeight="1" x14ac:dyDescent="0.2">
      <c r="C9" s="324" t="s">
        <v>320</v>
      </c>
      <c r="K9" s="755"/>
    </row>
    <row r="10" spans="2:11" ht="15" customHeight="1" thickBot="1" x14ac:dyDescent="0.25">
      <c r="C10" s="324" t="s">
        <v>321</v>
      </c>
      <c r="E10" s="330">
        <v>0.9</v>
      </c>
      <c r="K10" s="756"/>
    </row>
    <row r="11" spans="2:11" x14ac:dyDescent="0.2">
      <c r="K11" s="331"/>
    </row>
    <row r="12" spans="2:11" x14ac:dyDescent="0.2">
      <c r="B12" s="324" t="s">
        <v>322</v>
      </c>
    </row>
    <row r="13" spans="2:11" x14ac:dyDescent="0.2">
      <c r="C13" s="324" t="s">
        <v>323</v>
      </c>
      <c r="E13" s="332">
        <v>1936.0895224479298</v>
      </c>
    </row>
    <row r="14" spans="2:11" x14ac:dyDescent="0.2">
      <c r="C14" s="324" t="s">
        <v>324</v>
      </c>
      <c r="E14" s="329">
        <v>516.50504194435803</v>
      </c>
    </row>
    <row r="15" spans="2:11" x14ac:dyDescent="0.2">
      <c r="C15" s="324" t="s">
        <v>325</v>
      </c>
      <c r="E15" s="329">
        <v>23759.231929440466</v>
      </c>
    </row>
    <row r="17" spans="1:10" x14ac:dyDescent="0.2">
      <c r="B17" s="324" t="s">
        <v>326</v>
      </c>
    </row>
    <row r="18" spans="1:10" x14ac:dyDescent="0.2">
      <c r="C18" s="324" t="s">
        <v>327</v>
      </c>
      <c r="E18" s="324">
        <v>46</v>
      </c>
    </row>
    <row r="19" spans="1:10" x14ac:dyDescent="0.2">
      <c r="C19" s="324" t="s">
        <v>328</v>
      </c>
      <c r="E19" s="324">
        <v>0</v>
      </c>
    </row>
    <row r="20" spans="1:10" x14ac:dyDescent="0.2">
      <c r="C20" s="324" t="s">
        <v>329</v>
      </c>
      <c r="E20" s="324">
        <v>0</v>
      </c>
    </row>
    <row r="21" spans="1:10" x14ac:dyDescent="0.2">
      <c r="C21" s="324" t="s">
        <v>330</v>
      </c>
      <c r="E21" s="324">
        <v>0</v>
      </c>
    </row>
    <row r="22" spans="1:10" x14ac:dyDescent="0.2">
      <c r="C22" s="324" t="s">
        <v>331</v>
      </c>
      <c r="E22" s="324">
        <v>72</v>
      </c>
    </row>
    <row r="24" spans="1:10" x14ac:dyDescent="0.2">
      <c r="F24" s="326" t="s">
        <v>331</v>
      </c>
    </row>
    <row r="27" spans="1:10" x14ac:dyDescent="0.2">
      <c r="A27" s="333" t="s">
        <v>332</v>
      </c>
    </row>
    <row r="29" spans="1:10" x14ac:dyDescent="0.2">
      <c r="A29" s="333" t="s">
        <v>333</v>
      </c>
      <c r="B29" s="333"/>
      <c r="C29" s="333"/>
      <c r="D29" s="333"/>
      <c r="E29" s="333"/>
      <c r="F29" s="326"/>
      <c r="G29" s="333"/>
      <c r="H29" s="333"/>
      <c r="I29" s="333"/>
      <c r="J29" s="334" t="s">
        <v>334</v>
      </c>
    </row>
    <row r="31" spans="1:10" x14ac:dyDescent="0.2">
      <c r="B31" s="324" t="s">
        <v>335</v>
      </c>
    </row>
    <row r="32" spans="1:10" x14ac:dyDescent="0.2">
      <c r="C32" s="324" t="s">
        <v>336</v>
      </c>
    </row>
    <row r="33" spans="3:3" x14ac:dyDescent="0.2">
      <c r="C33" s="324" t="s">
        <v>337</v>
      </c>
    </row>
    <row r="34" spans="3:3" x14ac:dyDescent="0.2">
      <c r="C34" s="324" t="s">
        <v>338</v>
      </c>
    </row>
    <row r="54" spans="2:5" x14ac:dyDescent="0.2">
      <c r="B54" s="324" t="s">
        <v>339</v>
      </c>
      <c r="E54" s="335" t="s">
        <v>340</v>
      </c>
    </row>
    <row r="55" spans="2:5" x14ac:dyDescent="0.2">
      <c r="C55" s="324" t="s">
        <v>341</v>
      </c>
      <c r="E55" s="329">
        <v>1000000</v>
      </c>
    </row>
    <row r="56" spans="2:5" x14ac:dyDescent="0.2">
      <c r="C56" s="324" t="s">
        <v>342</v>
      </c>
      <c r="E56" s="330">
        <v>0.4755624467059455</v>
      </c>
    </row>
    <row r="57" spans="2:5" x14ac:dyDescent="0.2">
      <c r="C57" s="324" t="s">
        <v>343</v>
      </c>
      <c r="E57" s="330">
        <v>0.47492766031328609</v>
      </c>
    </row>
    <row r="58" spans="2:5" x14ac:dyDescent="0.2">
      <c r="C58" s="324" t="s">
        <v>344</v>
      </c>
      <c r="E58" s="330">
        <v>0.47623591513958108</v>
      </c>
    </row>
    <row r="59" spans="2:5" x14ac:dyDescent="0.2">
      <c r="C59" s="324" t="s">
        <v>345</v>
      </c>
      <c r="E59" s="330">
        <v>0.47701564902753185</v>
      </c>
    </row>
    <row r="60" spans="2:5" x14ac:dyDescent="0.2">
      <c r="C60" s="324" t="s">
        <v>346</v>
      </c>
      <c r="E60" s="330">
        <v>3.173928644836975E-2</v>
      </c>
    </row>
    <row r="61" spans="2:5" x14ac:dyDescent="0.2">
      <c r="C61" s="324" t="s">
        <v>347</v>
      </c>
      <c r="E61" s="330">
        <v>1.0073823042516677E-3</v>
      </c>
    </row>
    <row r="62" spans="2:5" x14ac:dyDescent="0.2">
      <c r="C62" s="324" t="s">
        <v>348</v>
      </c>
      <c r="E62" s="336">
        <v>-0.2311881016273164</v>
      </c>
    </row>
    <row r="63" spans="2:5" x14ac:dyDescent="0.2">
      <c r="C63" s="324" t="s">
        <v>349</v>
      </c>
      <c r="E63" s="337">
        <v>3.0097453429814567</v>
      </c>
    </row>
    <row r="64" spans="2:5" x14ac:dyDescent="0.2">
      <c r="C64" s="324" t="s">
        <v>350</v>
      </c>
      <c r="E64" s="336">
        <v>6.6829728189410839E-2</v>
      </c>
    </row>
    <row r="65" spans="1:10" x14ac:dyDescent="0.2">
      <c r="C65" s="324" t="s">
        <v>351</v>
      </c>
      <c r="E65" s="330">
        <v>0.31010320905191546</v>
      </c>
    </row>
    <row r="66" spans="1:10" x14ac:dyDescent="0.2">
      <c r="C66" s="324" t="s">
        <v>352</v>
      </c>
      <c r="E66" s="330">
        <v>0.60502004325445891</v>
      </c>
    </row>
    <row r="67" spans="1:10" x14ac:dyDescent="0.2">
      <c r="C67" s="324" t="s">
        <v>353</v>
      </c>
      <c r="E67" s="330">
        <v>0.29491683420254344</v>
      </c>
    </row>
    <row r="68" spans="1:10" x14ac:dyDescent="0.2">
      <c r="C68" s="324" t="s">
        <v>354</v>
      </c>
      <c r="E68" s="330">
        <v>3.1739286448369753E-5</v>
      </c>
    </row>
    <row r="70" spans="1:10" x14ac:dyDescent="0.2">
      <c r="A70" s="333" t="s">
        <v>355</v>
      </c>
      <c r="B70" s="333"/>
      <c r="C70" s="333"/>
      <c r="D70" s="333"/>
      <c r="E70" s="333"/>
      <c r="F70" s="326"/>
      <c r="G70" s="333"/>
      <c r="H70" s="333"/>
      <c r="I70" s="333"/>
      <c r="J70" s="334" t="s">
        <v>334</v>
      </c>
    </row>
    <row r="72" spans="1:10" x14ac:dyDescent="0.2">
      <c r="B72" s="324" t="s">
        <v>356</v>
      </c>
      <c r="E72" s="335" t="s">
        <v>340</v>
      </c>
    </row>
    <row r="73" spans="1:10" x14ac:dyDescent="0.2">
      <c r="C73" s="324" t="s">
        <v>357</v>
      </c>
      <c r="E73" s="330">
        <v>0.31010320905191502</v>
      </c>
    </row>
    <row r="74" spans="1:10" x14ac:dyDescent="0.2">
      <c r="C74" s="324" t="s">
        <v>358</v>
      </c>
      <c r="E74" s="330">
        <v>0.433352006898092</v>
      </c>
    </row>
    <row r="75" spans="1:10" x14ac:dyDescent="0.2">
      <c r="C75" s="324" t="s">
        <v>359</v>
      </c>
      <c r="E75" s="330">
        <v>0.44841692453465898</v>
      </c>
    </row>
    <row r="76" spans="1:10" x14ac:dyDescent="0.2">
      <c r="C76" s="324" t="s">
        <v>360</v>
      </c>
      <c r="E76" s="330">
        <v>0.45910534905484002</v>
      </c>
    </row>
    <row r="77" spans="1:10" x14ac:dyDescent="0.2">
      <c r="C77" s="324" t="s">
        <v>361</v>
      </c>
      <c r="E77" s="330">
        <v>0.46803263222154001</v>
      </c>
    </row>
    <row r="78" spans="1:10" x14ac:dyDescent="0.2">
      <c r="C78" s="324" t="s">
        <v>362</v>
      </c>
      <c r="E78" s="330">
        <v>0.476235830402293</v>
      </c>
    </row>
    <row r="79" spans="1:10" x14ac:dyDescent="0.2">
      <c r="C79" s="324" t="s">
        <v>363</v>
      </c>
      <c r="E79" s="330">
        <v>0.48421616032421499</v>
      </c>
    </row>
    <row r="80" spans="1:10" x14ac:dyDescent="0.2">
      <c r="C80" s="324" t="s">
        <v>364</v>
      </c>
      <c r="E80" s="330">
        <v>0.49262142835792799</v>
      </c>
    </row>
    <row r="81" spans="1:10" x14ac:dyDescent="0.2">
      <c r="C81" s="324" t="s">
        <v>365</v>
      </c>
      <c r="E81" s="330">
        <v>0.50211259122102203</v>
      </c>
    </row>
    <row r="82" spans="1:10" x14ac:dyDescent="0.2">
      <c r="C82" s="324" t="s">
        <v>366</v>
      </c>
      <c r="E82" s="330">
        <v>0.51482118029261803</v>
      </c>
    </row>
    <row r="83" spans="1:10" x14ac:dyDescent="0.2">
      <c r="C83" s="324" t="s">
        <v>367</v>
      </c>
      <c r="E83" s="330">
        <v>0.60502004325445902</v>
      </c>
    </row>
    <row r="85" spans="1:10" x14ac:dyDescent="0.2">
      <c r="A85" s="333" t="s">
        <v>368</v>
      </c>
      <c r="B85" s="333"/>
      <c r="C85" s="333"/>
      <c r="D85" s="333"/>
      <c r="E85" s="333"/>
      <c r="F85" s="326"/>
      <c r="G85" s="333"/>
      <c r="H85" s="333"/>
      <c r="I85" s="333"/>
      <c r="J85" s="334" t="s">
        <v>369</v>
      </c>
    </row>
    <row r="87" spans="1:10" x14ac:dyDescent="0.2">
      <c r="B87" s="324" t="s">
        <v>335</v>
      </c>
    </row>
    <row r="88" spans="1:10" x14ac:dyDescent="0.2">
      <c r="C88" s="324" t="s">
        <v>370</v>
      </c>
    </row>
    <row r="89" spans="1:10" x14ac:dyDescent="0.2">
      <c r="C89" s="324" t="s">
        <v>371</v>
      </c>
    </row>
    <row r="90" spans="1:10" x14ac:dyDescent="0.2">
      <c r="C90" s="324" t="s">
        <v>372</v>
      </c>
    </row>
    <row r="110" spans="2:5" x14ac:dyDescent="0.2">
      <c r="B110" s="324" t="s">
        <v>339</v>
      </c>
      <c r="E110" s="335" t="s">
        <v>340</v>
      </c>
    </row>
    <row r="111" spans="2:5" x14ac:dyDescent="0.2">
      <c r="C111" s="324" t="s">
        <v>341</v>
      </c>
      <c r="E111" s="329">
        <v>1000000</v>
      </c>
    </row>
    <row r="112" spans="2:5" x14ac:dyDescent="0.2">
      <c r="C112" s="324" t="s">
        <v>342</v>
      </c>
      <c r="E112" s="338">
        <v>0.16515469925246865</v>
      </c>
    </row>
    <row r="113" spans="1:10" x14ac:dyDescent="0.2">
      <c r="C113" s="324" t="s">
        <v>343</v>
      </c>
      <c r="E113" s="338">
        <v>0.16418219282452148</v>
      </c>
    </row>
    <row r="114" spans="1:10" x14ac:dyDescent="0.2">
      <c r="C114" s="324" t="s">
        <v>344</v>
      </c>
      <c r="E114" s="338">
        <v>0.16499272531563511</v>
      </c>
    </row>
    <row r="115" spans="1:10" x14ac:dyDescent="0.2">
      <c r="C115" s="324" t="s">
        <v>345</v>
      </c>
      <c r="E115" s="338">
        <v>0.16629463149147267</v>
      </c>
    </row>
    <row r="116" spans="1:10" x14ac:dyDescent="0.2">
      <c r="C116" s="324" t="s">
        <v>346</v>
      </c>
      <c r="E116" s="338">
        <v>3.0481839024047185E-2</v>
      </c>
    </row>
    <row r="117" spans="1:10" x14ac:dyDescent="0.2">
      <c r="C117" s="324" t="s">
        <v>347</v>
      </c>
      <c r="E117" s="338">
        <v>9.2914251028792584E-4</v>
      </c>
    </row>
    <row r="118" spans="1:10" x14ac:dyDescent="0.2">
      <c r="C118" s="324" t="s">
        <v>348</v>
      </c>
      <c r="E118" s="336">
        <v>-0.12936726736405171</v>
      </c>
    </row>
    <row r="119" spans="1:10" x14ac:dyDescent="0.2">
      <c r="C119" s="324" t="s">
        <v>349</v>
      </c>
      <c r="E119" s="337">
        <v>2.7583426367513466</v>
      </c>
    </row>
    <row r="120" spans="1:10" x14ac:dyDescent="0.2">
      <c r="C120" s="324" t="s">
        <v>350</v>
      </c>
      <c r="E120" s="336">
        <v>0.18565861802458861</v>
      </c>
    </row>
    <row r="121" spans="1:10" x14ac:dyDescent="0.2">
      <c r="C121" s="324" t="s">
        <v>351</v>
      </c>
      <c r="E121" s="338">
        <v>3.1621475244609426E-2</v>
      </c>
    </row>
    <row r="122" spans="1:10" x14ac:dyDescent="0.2">
      <c r="C122" s="324" t="s">
        <v>352</v>
      </c>
      <c r="E122" s="338">
        <v>0.28589733624985869</v>
      </c>
    </row>
    <row r="123" spans="1:10" x14ac:dyDescent="0.2">
      <c r="C123" s="324" t="s">
        <v>353</v>
      </c>
      <c r="E123" s="338">
        <v>0.25427586100524924</v>
      </c>
    </row>
    <row r="124" spans="1:10" x14ac:dyDescent="0.2">
      <c r="C124" s="324" t="s">
        <v>354</v>
      </c>
      <c r="E124" s="338">
        <v>3.0481839024047184E-5</v>
      </c>
    </row>
    <row r="126" spans="1:10" x14ac:dyDescent="0.2">
      <c r="A126" s="333" t="s">
        <v>373</v>
      </c>
      <c r="B126" s="333"/>
      <c r="C126" s="333"/>
      <c r="D126" s="333"/>
      <c r="E126" s="333"/>
      <c r="F126" s="326"/>
      <c r="G126" s="333"/>
      <c r="H126" s="333"/>
      <c r="I126" s="333"/>
      <c r="J126" s="334" t="s">
        <v>369</v>
      </c>
    </row>
    <row r="128" spans="1:10" x14ac:dyDescent="0.2">
      <c r="B128" s="324" t="s">
        <v>356</v>
      </c>
      <c r="E128" s="335" t="s">
        <v>340</v>
      </c>
    </row>
    <row r="129" spans="1:10" x14ac:dyDescent="0.2">
      <c r="C129" s="324" t="s">
        <v>357</v>
      </c>
      <c r="E129" s="338">
        <v>3.1621475244609003E-2</v>
      </c>
    </row>
    <row r="130" spans="1:10" x14ac:dyDescent="0.2">
      <c r="C130" s="324" t="s">
        <v>358</v>
      </c>
      <c r="E130" s="338">
        <v>0.123877723477299</v>
      </c>
    </row>
    <row r="131" spans="1:10" x14ac:dyDescent="0.2">
      <c r="C131" s="324" t="s">
        <v>359</v>
      </c>
      <c r="E131" s="338">
        <v>0.137962254555374</v>
      </c>
    </row>
    <row r="132" spans="1:10" x14ac:dyDescent="0.2">
      <c r="C132" s="324" t="s">
        <v>360</v>
      </c>
      <c r="E132" s="338">
        <v>0.14824040058809901</v>
      </c>
    </row>
    <row r="133" spans="1:10" x14ac:dyDescent="0.2">
      <c r="C133" s="324" t="s">
        <v>361</v>
      </c>
      <c r="E133" s="338">
        <v>0.15695923170808901</v>
      </c>
    </row>
    <row r="134" spans="1:10" x14ac:dyDescent="0.2">
      <c r="C134" s="324" t="s">
        <v>362</v>
      </c>
      <c r="E134" s="338">
        <v>0.164992653934388</v>
      </c>
    </row>
    <row r="135" spans="1:10" x14ac:dyDescent="0.2">
      <c r="C135" s="324" t="s">
        <v>363</v>
      </c>
      <c r="E135" s="338">
        <v>0.17292309889417201</v>
      </c>
    </row>
    <row r="136" spans="1:10" x14ac:dyDescent="0.2">
      <c r="C136" s="324" t="s">
        <v>364</v>
      </c>
      <c r="E136" s="338">
        <v>0.181214411399019</v>
      </c>
    </row>
    <row r="137" spans="1:10" x14ac:dyDescent="0.2">
      <c r="C137" s="324" t="s">
        <v>365</v>
      </c>
      <c r="E137" s="338">
        <v>0.19073557513379</v>
      </c>
    </row>
    <row r="138" spans="1:10" x14ac:dyDescent="0.2">
      <c r="C138" s="324" t="s">
        <v>366</v>
      </c>
      <c r="E138" s="338">
        <v>0.20331220945579501</v>
      </c>
    </row>
    <row r="139" spans="1:10" x14ac:dyDescent="0.2">
      <c r="C139" s="324" t="s">
        <v>367</v>
      </c>
      <c r="E139" s="338">
        <v>0.28589733624985902</v>
      </c>
    </row>
    <row r="141" spans="1:10" x14ac:dyDescent="0.2">
      <c r="A141" s="333" t="s">
        <v>374</v>
      </c>
      <c r="B141" s="333"/>
      <c r="C141" s="333"/>
      <c r="D141" s="333"/>
      <c r="E141" s="333"/>
      <c r="F141" s="326"/>
      <c r="G141" s="333"/>
      <c r="H141" s="333"/>
      <c r="I141" s="333"/>
      <c r="J141" s="334" t="s">
        <v>375</v>
      </c>
    </row>
    <row r="143" spans="1:10" x14ac:dyDescent="0.2">
      <c r="B143" s="324" t="s">
        <v>335</v>
      </c>
    </row>
    <row r="144" spans="1:10" x14ac:dyDescent="0.2">
      <c r="C144" s="324" t="s">
        <v>376</v>
      </c>
    </row>
    <row r="145" spans="3:3" x14ac:dyDescent="0.2">
      <c r="C145" s="324" t="s">
        <v>377</v>
      </c>
    </row>
    <row r="146" spans="3:3" x14ac:dyDescent="0.2">
      <c r="C146" s="324" t="s">
        <v>372</v>
      </c>
    </row>
    <row r="166" spans="2:5" x14ac:dyDescent="0.2">
      <c r="B166" s="324" t="s">
        <v>339</v>
      </c>
      <c r="E166" s="335" t="s">
        <v>340</v>
      </c>
    </row>
    <row r="167" spans="2:5" x14ac:dyDescent="0.2">
      <c r="C167" s="324" t="s">
        <v>341</v>
      </c>
      <c r="E167" s="329">
        <v>1000000</v>
      </c>
    </row>
    <row r="168" spans="2:5" x14ac:dyDescent="0.2">
      <c r="C168" s="324" t="s">
        <v>342</v>
      </c>
      <c r="E168" s="338">
        <v>0.6375375760980968</v>
      </c>
    </row>
    <row r="169" spans="2:5" x14ac:dyDescent="0.2">
      <c r="C169" s="324" t="s">
        <v>343</v>
      </c>
      <c r="E169" s="338">
        <v>0.63715954845328815</v>
      </c>
    </row>
    <row r="170" spans="2:5" x14ac:dyDescent="0.2">
      <c r="C170" s="324" t="s">
        <v>344</v>
      </c>
      <c r="E170" s="338">
        <v>0.63960185254585777</v>
      </c>
    </row>
    <row r="171" spans="2:5" x14ac:dyDescent="0.2">
      <c r="C171" s="324" t="s">
        <v>345</v>
      </c>
      <c r="E171" s="338">
        <v>0.61099974556642078</v>
      </c>
    </row>
    <row r="172" spans="2:5" x14ac:dyDescent="0.2">
      <c r="C172" s="324" t="s">
        <v>346</v>
      </c>
      <c r="E172" s="338">
        <v>2.1567362188751233E-2</v>
      </c>
    </row>
    <row r="173" spans="2:5" x14ac:dyDescent="0.2">
      <c r="C173" s="324" t="s">
        <v>347</v>
      </c>
      <c r="E173" s="338">
        <v>4.6515111178077644E-4</v>
      </c>
    </row>
    <row r="174" spans="2:5" x14ac:dyDescent="0.2">
      <c r="C174" s="324" t="s">
        <v>348</v>
      </c>
      <c r="E174" s="336">
        <v>-0.587512653220428</v>
      </c>
    </row>
    <row r="175" spans="2:5" x14ac:dyDescent="0.2">
      <c r="C175" s="324" t="s">
        <v>349</v>
      </c>
      <c r="E175" s="337">
        <v>3.2843322899168612</v>
      </c>
    </row>
    <row r="176" spans="2:5" x14ac:dyDescent="0.2">
      <c r="C176" s="324" t="s">
        <v>350</v>
      </c>
      <c r="E176" s="336">
        <v>3.3849233274626807E-2</v>
      </c>
    </row>
    <row r="177" spans="1:10" x14ac:dyDescent="0.2">
      <c r="C177" s="324" t="s">
        <v>351</v>
      </c>
      <c r="E177" s="338">
        <v>0.52000711233355779</v>
      </c>
    </row>
    <row r="178" spans="1:10" x14ac:dyDescent="0.2">
      <c r="C178" s="324" t="s">
        <v>352</v>
      </c>
      <c r="E178" s="338">
        <v>0.69517519659764404</v>
      </c>
    </row>
    <row r="179" spans="1:10" x14ac:dyDescent="0.2">
      <c r="C179" s="324" t="s">
        <v>353</v>
      </c>
      <c r="E179" s="338">
        <v>0.17516808426408625</v>
      </c>
    </row>
    <row r="180" spans="1:10" x14ac:dyDescent="0.2">
      <c r="C180" s="324" t="s">
        <v>354</v>
      </c>
      <c r="E180" s="338">
        <v>2.1567362188751232E-5</v>
      </c>
    </row>
    <row r="182" spans="1:10" x14ac:dyDescent="0.2">
      <c r="A182" s="333" t="s">
        <v>378</v>
      </c>
      <c r="B182" s="333"/>
      <c r="C182" s="333"/>
      <c r="D182" s="333"/>
      <c r="E182" s="333"/>
      <c r="F182" s="326"/>
      <c r="G182" s="333"/>
      <c r="H182" s="333"/>
      <c r="I182" s="333"/>
      <c r="J182" s="334" t="s">
        <v>375</v>
      </c>
    </row>
    <row r="184" spans="1:10" x14ac:dyDescent="0.2">
      <c r="B184" s="324" t="s">
        <v>356</v>
      </c>
      <c r="E184" s="335" t="s">
        <v>340</v>
      </c>
    </row>
    <row r="185" spans="1:10" x14ac:dyDescent="0.2">
      <c r="C185" s="324" t="s">
        <v>357</v>
      </c>
      <c r="E185" s="338">
        <v>0.52000711233355801</v>
      </c>
    </row>
    <row r="186" spans="1:10" x14ac:dyDescent="0.2">
      <c r="C186" s="324" t="s">
        <v>358</v>
      </c>
      <c r="E186" s="338">
        <v>0.60789215104198502</v>
      </c>
    </row>
    <row r="187" spans="1:10" x14ac:dyDescent="0.2">
      <c r="C187" s="324" t="s">
        <v>359</v>
      </c>
      <c r="E187" s="338">
        <v>0.61958381933543105</v>
      </c>
    </row>
    <row r="188" spans="1:10" x14ac:dyDescent="0.2">
      <c r="C188" s="324" t="s">
        <v>360</v>
      </c>
      <c r="E188" s="338">
        <v>0.62756290290508798</v>
      </c>
    </row>
    <row r="189" spans="1:10" x14ac:dyDescent="0.2">
      <c r="C189" s="324" t="s">
        <v>361</v>
      </c>
      <c r="E189" s="338">
        <v>0.63395817734263005</v>
      </c>
    </row>
    <row r="190" spans="1:10" x14ac:dyDescent="0.2">
      <c r="C190" s="324" t="s">
        <v>362</v>
      </c>
      <c r="E190" s="338">
        <v>0.63960184359095595</v>
      </c>
    </row>
    <row r="191" spans="1:10" x14ac:dyDescent="0.2">
      <c r="C191" s="324" t="s">
        <v>363</v>
      </c>
      <c r="E191" s="338">
        <v>0.64485849737831802</v>
      </c>
    </row>
    <row r="192" spans="1:10" x14ac:dyDescent="0.2">
      <c r="C192" s="324" t="s">
        <v>364</v>
      </c>
      <c r="E192" s="338">
        <v>0.65012587170738001</v>
      </c>
    </row>
    <row r="193" spans="1:10" x14ac:dyDescent="0.2">
      <c r="C193" s="324" t="s">
        <v>365</v>
      </c>
      <c r="E193" s="338">
        <v>0.65581525854868195</v>
      </c>
    </row>
    <row r="194" spans="1:10" x14ac:dyDescent="0.2">
      <c r="C194" s="324" t="s">
        <v>366</v>
      </c>
      <c r="E194" s="338">
        <v>0.66294892685301998</v>
      </c>
    </row>
    <row r="195" spans="1:10" x14ac:dyDescent="0.2">
      <c r="C195" s="324" t="s">
        <v>367</v>
      </c>
      <c r="E195" s="338">
        <v>0.69517519659764404</v>
      </c>
    </row>
    <row r="197" spans="1:10" x14ac:dyDescent="0.2">
      <c r="A197" s="333" t="s">
        <v>379</v>
      </c>
      <c r="B197" s="333"/>
      <c r="C197" s="333"/>
      <c r="D197" s="333"/>
      <c r="E197" s="333"/>
      <c r="F197" s="326"/>
      <c r="G197" s="333"/>
      <c r="H197" s="333"/>
      <c r="I197" s="333"/>
      <c r="J197" s="334" t="s">
        <v>380</v>
      </c>
    </row>
    <row r="199" spans="1:10" x14ac:dyDescent="0.2">
      <c r="B199" s="324" t="s">
        <v>335</v>
      </c>
    </row>
    <row r="200" spans="1:10" x14ac:dyDescent="0.2">
      <c r="C200" s="324" t="s">
        <v>381</v>
      </c>
    </row>
    <row r="201" spans="1:10" x14ac:dyDescent="0.2">
      <c r="C201" s="324" t="s">
        <v>382</v>
      </c>
    </row>
    <row r="202" spans="1:10" x14ac:dyDescent="0.2">
      <c r="C202" s="324" t="s">
        <v>372</v>
      </c>
    </row>
    <row r="222" spans="2:5" x14ac:dyDescent="0.2">
      <c r="B222" s="324" t="s">
        <v>339</v>
      </c>
      <c r="E222" s="335" t="s">
        <v>340</v>
      </c>
    </row>
    <row r="223" spans="2:5" x14ac:dyDescent="0.2">
      <c r="C223" s="324" t="s">
        <v>341</v>
      </c>
      <c r="E223" s="329">
        <v>1000000</v>
      </c>
    </row>
    <row r="224" spans="2:5" x14ac:dyDescent="0.2">
      <c r="C224" s="324" t="s">
        <v>342</v>
      </c>
      <c r="E224" s="338">
        <v>0.63107075708145999</v>
      </c>
    </row>
    <row r="225" spans="1:10" x14ac:dyDescent="0.2">
      <c r="C225" s="324" t="s">
        <v>343</v>
      </c>
      <c r="E225" s="338">
        <v>0.63064521702364085</v>
      </c>
    </row>
    <row r="226" spans="1:10" x14ac:dyDescent="0.2">
      <c r="C226" s="324" t="s">
        <v>344</v>
      </c>
      <c r="E226" s="338">
        <v>0.63274856528406032</v>
      </c>
    </row>
    <row r="227" spans="1:10" x14ac:dyDescent="0.2">
      <c r="C227" s="324" t="s">
        <v>345</v>
      </c>
      <c r="E227" s="338">
        <v>0.61703672167389734</v>
      </c>
    </row>
    <row r="228" spans="1:10" x14ac:dyDescent="0.2">
      <c r="C228" s="324" t="s">
        <v>346</v>
      </c>
      <c r="E228" s="338">
        <v>2.2291183725377476E-2</v>
      </c>
    </row>
    <row r="229" spans="1:10" x14ac:dyDescent="0.2">
      <c r="C229" s="324" t="s">
        <v>347</v>
      </c>
      <c r="E229" s="338">
        <v>4.9689687187853371E-4</v>
      </c>
    </row>
    <row r="230" spans="1:10" x14ac:dyDescent="0.2">
      <c r="C230" s="324" t="s">
        <v>348</v>
      </c>
      <c r="E230" s="336">
        <v>-0.49172525761894514</v>
      </c>
    </row>
    <row r="231" spans="1:10" x14ac:dyDescent="0.2">
      <c r="C231" s="324" t="s">
        <v>349</v>
      </c>
      <c r="E231" s="337">
        <v>3.0834659662673309</v>
      </c>
    </row>
    <row r="232" spans="1:10" x14ac:dyDescent="0.2">
      <c r="C232" s="324" t="s">
        <v>350</v>
      </c>
      <c r="E232" s="336">
        <v>3.534663091647907E-2</v>
      </c>
    </row>
    <row r="233" spans="1:10" x14ac:dyDescent="0.2">
      <c r="C233" s="324" t="s">
        <v>351</v>
      </c>
      <c r="E233" s="338">
        <v>0.51176293147677576</v>
      </c>
    </row>
    <row r="234" spans="1:10" x14ac:dyDescent="0.2">
      <c r="C234" s="324" t="s">
        <v>352</v>
      </c>
      <c r="E234" s="338">
        <v>0.69338256894359229</v>
      </c>
    </row>
    <row r="235" spans="1:10" x14ac:dyDescent="0.2">
      <c r="C235" s="324" t="s">
        <v>353</v>
      </c>
      <c r="E235" s="338">
        <v>0.18161963746681653</v>
      </c>
    </row>
    <row r="236" spans="1:10" x14ac:dyDescent="0.2">
      <c r="C236" s="324" t="s">
        <v>354</v>
      </c>
      <c r="E236" s="338">
        <v>2.2291183725377475E-5</v>
      </c>
    </row>
    <row r="238" spans="1:10" x14ac:dyDescent="0.2">
      <c r="A238" s="333" t="s">
        <v>383</v>
      </c>
      <c r="B238" s="333"/>
      <c r="C238" s="333"/>
      <c r="D238" s="333"/>
      <c r="E238" s="333"/>
      <c r="F238" s="326"/>
      <c r="G238" s="333"/>
      <c r="H238" s="333"/>
      <c r="I238" s="333"/>
      <c r="J238" s="334" t="s">
        <v>380</v>
      </c>
    </row>
    <row r="240" spans="1:10" x14ac:dyDescent="0.2">
      <c r="B240" s="324" t="s">
        <v>356</v>
      </c>
      <c r="E240" s="335" t="s">
        <v>340</v>
      </c>
    </row>
    <row r="241" spans="1:10" x14ac:dyDescent="0.2">
      <c r="C241" s="324" t="s">
        <v>357</v>
      </c>
      <c r="E241" s="338">
        <v>0.51176293147677598</v>
      </c>
    </row>
    <row r="242" spans="1:10" x14ac:dyDescent="0.2">
      <c r="C242" s="324" t="s">
        <v>358</v>
      </c>
      <c r="E242" s="338">
        <v>0.60048545451388102</v>
      </c>
    </row>
    <row r="243" spans="1:10" x14ac:dyDescent="0.2">
      <c r="C243" s="324" t="s">
        <v>359</v>
      </c>
      <c r="E243" s="338">
        <v>0.61209996950980905</v>
      </c>
    </row>
    <row r="244" spans="1:10" x14ac:dyDescent="0.2">
      <c r="C244" s="324" t="s">
        <v>360</v>
      </c>
      <c r="E244" s="338">
        <v>0.62017973730776899</v>
      </c>
    </row>
    <row r="245" spans="1:10" x14ac:dyDescent="0.2">
      <c r="C245" s="324" t="s">
        <v>361</v>
      </c>
      <c r="E245" s="338">
        <v>0.62682387720045196</v>
      </c>
    </row>
    <row r="246" spans="1:10" x14ac:dyDescent="0.2">
      <c r="C246" s="324" t="s">
        <v>362</v>
      </c>
      <c r="E246" s="338">
        <v>0.63274854395170399</v>
      </c>
    </row>
    <row r="247" spans="1:10" x14ac:dyDescent="0.2">
      <c r="C247" s="324" t="s">
        <v>363</v>
      </c>
      <c r="E247" s="338">
        <v>0.63838326387239397</v>
      </c>
    </row>
    <row r="248" spans="1:10" x14ac:dyDescent="0.2">
      <c r="C248" s="324" t="s">
        <v>364</v>
      </c>
      <c r="E248" s="338">
        <v>0.64405846676524403</v>
      </c>
    </row>
    <row r="249" spans="1:10" x14ac:dyDescent="0.2">
      <c r="C249" s="324" t="s">
        <v>365</v>
      </c>
      <c r="E249" s="338">
        <v>0.65019111776354599</v>
      </c>
    </row>
    <row r="250" spans="1:10" x14ac:dyDescent="0.2">
      <c r="C250" s="324" t="s">
        <v>366</v>
      </c>
      <c r="E250" s="338">
        <v>0.65786166456934403</v>
      </c>
    </row>
    <row r="251" spans="1:10" x14ac:dyDescent="0.2">
      <c r="C251" s="324" t="s">
        <v>367</v>
      </c>
      <c r="E251" s="338">
        <v>0.69338256894359196</v>
      </c>
    </row>
    <row r="253" spans="1:10" x14ac:dyDescent="0.2">
      <c r="A253" s="333" t="s">
        <v>384</v>
      </c>
      <c r="B253" s="333"/>
      <c r="C253" s="333"/>
      <c r="D253" s="333"/>
      <c r="E253" s="333"/>
      <c r="F253" s="326"/>
      <c r="G253" s="333"/>
      <c r="H253" s="333"/>
      <c r="I253" s="333"/>
      <c r="J253" s="334" t="s">
        <v>385</v>
      </c>
    </row>
    <row r="255" spans="1:10" x14ac:dyDescent="0.2">
      <c r="B255" s="324" t="s">
        <v>335</v>
      </c>
    </row>
    <row r="256" spans="1:10" x14ac:dyDescent="0.2">
      <c r="C256" s="324" t="s">
        <v>386</v>
      </c>
    </row>
    <row r="257" spans="3:3" x14ac:dyDescent="0.2">
      <c r="C257" s="324" t="s">
        <v>387</v>
      </c>
    </row>
    <row r="258" spans="3:3" x14ac:dyDescent="0.2">
      <c r="C258" s="324" t="s">
        <v>372</v>
      </c>
    </row>
    <row r="278" spans="2:5" x14ac:dyDescent="0.2">
      <c r="B278" s="324" t="s">
        <v>339</v>
      </c>
      <c r="E278" s="335" t="s">
        <v>340</v>
      </c>
    </row>
    <row r="279" spans="2:5" x14ac:dyDescent="0.2">
      <c r="C279" s="324" t="s">
        <v>341</v>
      </c>
      <c r="E279" s="329">
        <v>1000000</v>
      </c>
    </row>
    <row r="280" spans="2:5" x14ac:dyDescent="0.2">
      <c r="C280" s="324" t="s">
        <v>342</v>
      </c>
      <c r="E280" s="338">
        <v>0.31991318523765472</v>
      </c>
    </row>
    <row r="281" spans="2:5" x14ac:dyDescent="0.2">
      <c r="C281" s="324" t="s">
        <v>343</v>
      </c>
      <c r="E281" s="338">
        <v>0.31907804504460202</v>
      </c>
    </row>
    <row r="282" spans="2:5" x14ac:dyDescent="0.2">
      <c r="C282" s="324" t="s">
        <v>344</v>
      </c>
      <c r="E282" s="338">
        <v>0.31971391907789881</v>
      </c>
    </row>
    <row r="283" spans="2:5" x14ac:dyDescent="0.2">
      <c r="C283" s="324" t="s">
        <v>345</v>
      </c>
      <c r="E283" s="338">
        <v>0.31534169189770894</v>
      </c>
    </row>
    <row r="284" spans="2:5" x14ac:dyDescent="0.2">
      <c r="C284" s="324" t="s">
        <v>346</v>
      </c>
      <c r="E284" s="338">
        <v>2.5978463430348965E-2</v>
      </c>
    </row>
    <row r="285" spans="2:5" x14ac:dyDescent="0.2">
      <c r="C285" s="324" t="s">
        <v>347</v>
      </c>
      <c r="E285" s="338">
        <v>6.7488056220197843E-4</v>
      </c>
    </row>
    <row r="286" spans="2:5" x14ac:dyDescent="0.2">
      <c r="C286" s="324" t="s">
        <v>348</v>
      </c>
      <c r="E286" s="336">
        <v>-0.12833028603320137</v>
      </c>
    </row>
    <row r="287" spans="2:5" x14ac:dyDescent="0.2">
      <c r="C287" s="324" t="s">
        <v>349</v>
      </c>
      <c r="E287" s="337">
        <v>2.8055536249502424</v>
      </c>
    </row>
    <row r="288" spans="2:5" x14ac:dyDescent="0.2">
      <c r="C288" s="324" t="s">
        <v>350</v>
      </c>
      <c r="E288" s="336">
        <v>8.1417270269151826E-2</v>
      </c>
    </row>
    <row r="289" spans="1:10" x14ac:dyDescent="0.2">
      <c r="C289" s="324" t="s">
        <v>351</v>
      </c>
      <c r="E289" s="338">
        <v>0.20579355570528354</v>
      </c>
    </row>
    <row r="290" spans="1:10" x14ac:dyDescent="0.2">
      <c r="C290" s="324" t="s">
        <v>352</v>
      </c>
      <c r="E290" s="338">
        <v>0.42037166150432737</v>
      </c>
    </row>
    <row r="291" spans="1:10" x14ac:dyDescent="0.2">
      <c r="C291" s="324" t="s">
        <v>353</v>
      </c>
      <c r="E291" s="338">
        <v>0.21457810579904382</v>
      </c>
    </row>
    <row r="292" spans="1:10" x14ac:dyDescent="0.2">
      <c r="C292" s="324" t="s">
        <v>354</v>
      </c>
      <c r="E292" s="338">
        <v>2.5978463430348964E-5</v>
      </c>
    </row>
    <row r="294" spans="1:10" x14ac:dyDescent="0.2">
      <c r="A294" s="333" t="s">
        <v>388</v>
      </c>
      <c r="B294" s="333"/>
      <c r="C294" s="333"/>
      <c r="D294" s="333"/>
      <c r="E294" s="333"/>
      <c r="F294" s="326"/>
      <c r="G294" s="333"/>
      <c r="H294" s="333"/>
      <c r="I294" s="333"/>
      <c r="J294" s="334" t="s">
        <v>385</v>
      </c>
    </row>
    <row r="296" spans="1:10" x14ac:dyDescent="0.2">
      <c r="B296" s="324" t="s">
        <v>356</v>
      </c>
      <c r="E296" s="335" t="s">
        <v>340</v>
      </c>
    </row>
    <row r="297" spans="1:10" x14ac:dyDescent="0.2">
      <c r="C297" s="324" t="s">
        <v>357</v>
      </c>
      <c r="E297" s="338">
        <v>0.20579355570528399</v>
      </c>
    </row>
    <row r="298" spans="1:10" x14ac:dyDescent="0.2">
      <c r="C298" s="324" t="s">
        <v>358</v>
      </c>
      <c r="E298" s="338">
        <v>0.284861722017487</v>
      </c>
    </row>
    <row r="299" spans="1:10" x14ac:dyDescent="0.2">
      <c r="C299" s="324" t="s">
        <v>359</v>
      </c>
      <c r="E299" s="338">
        <v>0.29685359381805998</v>
      </c>
    </row>
    <row r="300" spans="1:10" x14ac:dyDescent="0.2">
      <c r="C300" s="324" t="s">
        <v>360</v>
      </c>
      <c r="E300" s="338">
        <v>0.3055578647071</v>
      </c>
    </row>
    <row r="301" spans="1:10" x14ac:dyDescent="0.2">
      <c r="C301" s="324" t="s">
        <v>361</v>
      </c>
      <c r="E301" s="338">
        <v>0.31290898095679698</v>
      </c>
    </row>
    <row r="302" spans="1:10" x14ac:dyDescent="0.2">
      <c r="C302" s="324" t="s">
        <v>362</v>
      </c>
      <c r="E302" s="338">
        <v>0.31971389778395698</v>
      </c>
    </row>
    <row r="303" spans="1:10" x14ac:dyDescent="0.2">
      <c r="C303" s="324" t="s">
        <v>363</v>
      </c>
      <c r="E303" s="338">
        <v>0.32642425378163398</v>
      </c>
    </row>
    <row r="304" spans="1:10" x14ac:dyDescent="0.2">
      <c r="C304" s="324" t="s">
        <v>364</v>
      </c>
      <c r="E304" s="338">
        <v>0.33353856602065901</v>
      </c>
    </row>
    <row r="305" spans="1:10" x14ac:dyDescent="0.2">
      <c r="C305" s="324" t="s">
        <v>365</v>
      </c>
      <c r="E305" s="338">
        <v>0.341612343993899</v>
      </c>
    </row>
    <row r="306" spans="1:10" x14ac:dyDescent="0.2">
      <c r="C306" s="324" t="s">
        <v>366</v>
      </c>
      <c r="E306" s="338">
        <v>0.352280318646505</v>
      </c>
    </row>
    <row r="307" spans="1:10" x14ac:dyDescent="0.2">
      <c r="C307" s="324" t="s">
        <v>367</v>
      </c>
      <c r="E307" s="338">
        <v>0.42037166150432698</v>
      </c>
    </row>
    <row r="309" spans="1:10" x14ac:dyDescent="0.2">
      <c r="A309" s="333" t="s">
        <v>389</v>
      </c>
      <c r="B309" s="333"/>
      <c r="C309" s="333"/>
      <c r="D309" s="333"/>
      <c r="E309" s="333"/>
      <c r="F309" s="326"/>
      <c r="G309" s="333"/>
      <c r="H309" s="333"/>
      <c r="I309" s="333"/>
      <c r="J309" s="334" t="s">
        <v>390</v>
      </c>
    </row>
    <row r="311" spans="1:10" x14ac:dyDescent="0.2">
      <c r="B311" s="324" t="s">
        <v>335</v>
      </c>
    </row>
    <row r="312" spans="1:10" x14ac:dyDescent="0.2">
      <c r="C312" s="324" t="s">
        <v>391</v>
      </c>
    </row>
    <row r="313" spans="1:10" x14ac:dyDescent="0.2">
      <c r="C313" s="324" t="s">
        <v>392</v>
      </c>
    </row>
    <row r="314" spans="1:10" x14ac:dyDescent="0.2">
      <c r="C314" s="324" t="s">
        <v>372</v>
      </c>
    </row>
    <row r="334" spans="2:5" x14ac:dyDescent="0.2">
      <c r="B334" s="324" t="s">
        <v>339</v>
      </c>
      <c r="E334" s="335" t="s">
        <v>340</v>
      </c>
    </row>
    <row r="335" spans="2:5" x14ac:dyDescent="0.2">
      <c r="C335" s="324" t="s">
        <v>341</v>
      </c>
      <c r="E335" s="329">
        <v>1000000</v>
      </c>
    </row>
    <row r="336" spans="2:5" x14ac:dyDescent="0.2">
      <c r="C336" s="324" t="s">
        <v>342</v>
      </c>
      <c r="E336" s="338">
        <v>0</v>
      </c>
    </row>
    <row r="337" spans="1:10" x14ac:dyDescent="0.2">
      <c r="C337" s="324" t="s">
        <v>343</v>
      </c>
      <c r="E337" s="338">
        <v>0</v>
      </c>
    </row>
    <row r="338" spans="1:10" x14ac:dyDescent="0.2">
      <c r="C338" s="324" t="s">
        <v>344</v>
      </c>
      <c r="E338" s="338">
        <v>0</v>
      </c>
    </row>
    <row r="339" spans="1:10" x14ac:dyDescent="0.2">
      <c r="C339" s="324" t="s">
        <v>345</v>
      </c>
      <c r="E339" s="338">
        <v>0</v>
      </c>
    </row>
    <row r="340" spans="1:10" x14ac:dyDescent="0.2">
      <c r="C340" s="324" t="s">
        <v>346</v>
      </c>
      <c r="E340" s="338">
        <v>0</v>
      </c>
    </row>
    <row r="341" spans="1:10" x14ac:dyDescent="0.2">
      <c r="C341" s="324" t="s">
        <v>347</v>
      </c>
      <c r="E341" s="338">
        <v>0</v>
      </c>
    </row>
    <row r="342" spans="1:10" x14ac:dyDescent="0.2">
      <c r="C342" s="324" t="s">
        <v>348</v>
      </c>
      <c r="E342" s="339" t="s">
        <v>393</v>
      </c>
    </row>
    <row r="343" spans="1:10" x14ac:dyDescent="0.2">
      <c r="C343" s="324" t="s">
        <v>349</v>
      </c>
      <c r="E343" s="339" t="s">
        <v>393</v>
      </c>
    </row>
    <row r="344" spans="1:10" x14ac:dyDescent="0.2">
      <c r="C344" s="324" t="s">
        <v>350</v>
      </c>
      <c r="E344" s="339" t="s">
        <v>393</v>
      </c>
    </row>
    <row r="345" spans="1:10" x14ac:dyDescent="0.2">
      <c r="C345" s="324" t="s">
        <v>351</v>
      </c>
      <c r="E345" s="338">
        <v>0</v>
      </c>
    </row>
    <row r="346" spans="1:10" x14ac:dyDescent="0.2">
      <c r="C346" s="324" t="s">
        <v>352</v>
      </c>
      <c r="E346" s="338">
        <v>0</v>
      </c>
    </row>
    <row r="347" spans="1:10" x14ac:dyDescent="0.2">
      <c r="C347" s="324" t="s">
        <v>353</v>
      </c>
      <c r="E347" s="338">
        <v>0</v>
      </c>
    </row>
    <row r="348" spans="1:10" x14ac:dyDescent="0.2">
      <c r="C348" s="324" t="s">
        <v>354</v>
      </c>
      <c r="E348" s="338">
        <v>0</v>
      </c>
    </row>
    <row r="350" spans="1:10" x14ac:dyDescent="0.2">
      <c r="A350" s="333" t="s">
        <v>394</v>
      </c>
      <c r="B350" s="333"/>
      <c r="C350" s="333"/>
      <c r="D350" s="333"/>
      <c r="E350" s="333"/>
      <c r="F350" s="326"/>
      <c r="G350" s="333"/>
      <c r="H350" s="333"/>
      <c r="I350" s="333"/>
      <c r="J350" s="334" t="s">
        <v>390</v>
      </c>
    </row>
    <row r="352" spans="1:10" x14ac:dyDescent="0.2">
      <c r="B352" s="324" t="s">
        <v>356</v>
      </c>
      <c r="E352" s="335" t="s">
        <v>340</v>
      </c>
    </row>
    <row r="353" spans="1:10" x14ac:dyDescent="0.2">
      <c r="C353" s="324" t="s">
        <v>357</v>
      </c>
      <c r="E353" s="338">
        <v>0</v>
      </c>
    </row>
    <row r="354" spans="1:10" x14ac:dyDescent="0.2">
      <c r="C354" s="324" t="s">
        <v>358</v>
      </c>
      <c r="E354" s="338">
        <v>0</v>
      </c>
    </row>
    <row r="355" spans="1:10" x14ac:dyDescent="0.2">
      <c r="C355" s="324" t="s">
        <v>359</v>
      </c>
      <c r="E355" s="338">
        <v>0</v>
      </c>
    </row>
    <row r="356" spans="1:10" x14ac:dyDescent="0.2">
      <c r="C356" s="324" t="s">
        <v>360</v>
      </c>
      <c r="E356" s="338">
        <v>0</v>
      </c>
    </row>
    <row r="357" spans="1:10" x14ac:dyDescent="0.2">
      <c r="C357" s="324" t="s">
        <v>361</v>
      </c>
      <c r="E357" s="338">
        <v>0</v>
      </c>
    </row>
    <row r="358" spans="1:10" x14ac:dyDescent="0.2">
      <c r="C358" s="324" t="s">
        <v>362</v>
      </c>
      <c r="E358" s="338">
        <v>0</v>
      </c>
    </row>
    <row r="359" spans="1:10" x14ac:dyDescent="0.2">
      <c r="C359" s="324" t="s">
        <v>363</v>
      </c>
      <c r="E359" s="338">
        <v>0</v>
      </c>
    </row>
    <row r="360" spans="1:10" x14ac:dyDescent="0.2">
      <c r="C360" s="324" t="s">
        <v>364</v>
      </c>
      <c r="E360" s="338">
        <v>0</v>
      </c>
    </row>
    <row r="361" spans="1:10" x14ac:dyDescent="0.2">
      <c r="C361" s="324" t="s">
        <v>365</v>
      </c>
      <c r="E361" s="338">
        <v>0</v>
      </c>
    </row>
    <row r="362" spans="1:10" x14ac:dyDescent="0.2">
      <c r="C362" s="324" t="s">
        <v>366</v>
      </c>
      <c r="E362" s="338">
        <v>0</v>
      </c>
    </row>
    <row r="363" spans="1:10" x14ac:dyDescent="0.2">
      <c r="C363" s="324" t="s">
        <v>367</v>
      </c>
      <c r="E363" s="338">
        <v>0</v>
      </c>
    </row>
    <row r="365" spans="1:10" x14ac:dyDescent="0.2">
      <c r="A365" s="333" t="s">
        <v>395</v>
      </c>
      <c r="B365" s="333"/>
      <c r="C365" s="333"/>
      <c r="D365" s="333"/>
      <c r="E365" s="333"/>
      <c r="F365" s="326"/>
      <c r="G365" s="333"/>
      <c r="H365" s="333"/>
      <c r="I365" s="333"/>
      <c r="J365" s="334" t="s">
        <v>396</v>
      </c>
    </row>
    <row r="367" spans="1:10" x14ac:dyDescent="0.2">
      <c r="B367" s="324" t="s">
        <v>335</v>
      </c>
    </row>
    <row r="368" spans="1:10" x14ac:dyDescent="0.2">
      <c r="C368" s="324" t="s">
        <v>397</v>
      </c>
    </row>
    <row r="369" spans="3:3" x14ac:dyDescent="0.2">
      <c r="C369" s="324" t="s">
        <v>398</v>
      </c>
    </row>
    <row r="370" spans="3:3" x14ac:dyDescent="0.2">
      <c r="C370" s="324" t="s">
        <v>372</v>
      </c>
    </row>
    <row r="390" spans="2:5" x14ac:dyDescent="0.2">
      <c r="B390" s="324" t="s">
        <v>339</v>
      </c>
      <c r="E390" s="335" t="s">
        <v>340</v>
      </c>
    </row>
    <row r="391" spans="2:5" x14ac:dyDescent="0.2">
      <c r="C391" s="324" t="s">
        <v>341</v>
      </c>
      <c r="E391" s="329">
        <v>1000000</v>
      </c>
    </row>
    <row r="392" spans="2:5" x14ac:dyDescent="0.2">
      <c r="C392" s="324" t="s">
        <v>342</v>
      </c>
      <c r="E392" s="338">
        <v>0.159002729429364</v>
      </c>
    </row>
    <row r="393" spans="2:5" x14ac:dyDescent="0.2">
      <c r="C393" s="324" t="s">
        <v>343</v>
      </c>
      <c r="E393" s="338">
        <v>0.15803223940885325</v>
      </c>
    </row>
    <row r="394" spans="2:5" x14ac:dyDescent="0.2">
      <c r="C394" s="324" t="s">
        <v>344</v>
      </c>
      <c r="E394" s="338">
        <v>0.1588456373902471</v>
      </c>
    </row>
    <row r="395" spans="2:5" x14ac:dyDescent="0.2">
      <c r="C395" s="324" t="s">
        <v>345</v>
      </c>
      <c r="E395" s="338">
        <v>0.15996886019700704</v>
      </c>
    </row>
    <row r="396" spans="2:5" x14ac:dyDescent="0.2">
      <c r="C396" s="324" t="s">
        <v>346</v>
      </c>
      <c r="E396" s="338">
        <v>3.0684568962038316E-2</v>
      </c>
    </row>
    <row r="397" spans="2:5" x14ac:dyDescent="0.2">
      <c r="C397" s="324" t="s">
        <v>347</v>
      </c>
      <c r="E397" s="338">
        <v>9.4154277238608507E-4</v>
      </c>
    </row>
    <row r="398" spans="2:5" x14ac:dyDescent="0.2">
      <c r="C398" s="324" t="s">
        <v>348</v>
      </c>
      <c r="E398" s="336">
        <v>-0.12843495007623143</v>
      </c>
    </row>
    <row r="399" spans="2:5" x14ac:dyDescent="0.2">
      <c r="C399" s="324" t="s">
        <v>349</v>
      </c>
      <c r="E399" s="337">
        <v>2.7658231513087563</v>
      </c>
    </row>
    <row r="400" spans="2:5" x14ac:dyDescent="0.2">
      <c r="C400" s="324" t="s">
        <v>350</v>
      </c>
      <c r="E400" s="336">
        <v>0.1941665135976002</v>
      </c>
    </row>
    <row r="401" spans="1:10" x14ac:dyDescent="0.2">
      <c r="C401" s="324" t="s">
        <v>351</v>
      </c>
      <c r="E401" s="338">
        <v>2.4275458718549088E-2</v>
      </c>
    </row>
    <row r="402" spans="1:10" x14ac:dyDescent="0.2">
      <c r="C402" s="324" t="s">
        <v>352</v>
      </c>
      <c r="E402" s="338">
        <v>0.28130199867764527</v>
      </c>
    </row>
    <row r="403" spans="1:10" x14ac:dyDescent="0.2">
      <c r="C403" s="324" t="s">
        <v>353</v>
      </c>
      <c r="E403" s="338">
        <v>0.25702653995909619</v>
      </c>
    </row>
    <row r="404" spans="1:10" x14ac:dyDescent="0.2">
      <c r="C404" s="324" t="s">
        <v>354</v>
      </c>
      <c r="E404" s="338">
        <v>3.0684568962038317E-5</v>
      </c>
    </row>
    <row r="406" spans="1:10" x14ac:dyDescent="0.2">
      <c r="A406" s="333" t="s">
        <v>399</v>
      </c>
      <c r="B406" s="333"/>
      <c r="C406" s="333"/>
      <c r="D406" s="333"/>
      <c r="E406" s="333"/>
      <c r="F406" s="326"/>
      <c r="G406" s="333"/>
      <c r="H406" s="333"/>
      <c r="I406" s="333"/>
      <c r="J406" s="334" t="s">
        <v>396</v>
      </c>
    </row>
    <row r="408" spans="1:10" x14ac:dyDescent="0.2">
      <c r="B408" s="324" t="s">
        <v>356</v>
      </c>
      <c r="E408" s="335" t="s">
        <v>340</v>
      </c>
    </row>
    <row r="409" spans="1:10" x14ac:dyDescent="0.2">
      <c r="C409" s="324" t="s">
        <v>357</v>
      </c>
      <c r="E409" s="338">
        <v>2.4275458718549001E-2</v>
      </c>
    </row>
    <row r="410" spans="1:10" x14ac:dyDescent="0.2">
      <c r="C410" s="324" t="s">
        <v>358</v>
      </c>
      <c r="E410" s="338">
        <v>0.117513108356747</v>
      </c>
    </row>
    <row r="411" spans="1:10" x14ac:dyDescent="0.2">
      <c r="C411" s="324" t="s">
        <v>359</v>
      </c>
      <c r="E411" s="338">
        <v>0.13165258693942999</v>
      </c>
    </row>
    <row r="412" spans="1:10" x14ac:dyDescent="0.2">
      <c r="C412" s="324" t="s">
        <v>360</v>
      </c>
      <c r="E412" s="338">
        <v>0.141997061775964</v>
      </c>
    </row>
    <row r="413" spans="1:10" x14ac:dyDescent="0.2">
      <c r="C413" s="324" t="s">
        <v>361</v>
      </c>
      <c r="E413" s="338">
        <v>0.15075889153049199</v>
      </c>
    </row>
    <row r="414" spans="1:10" x14ac:dyDescent="0.2">
      <c r="C414" s="324" t="s">
        <v>362</v>
      </c>
      <c r="E414" s="338">
        <v>0.15884556422344001</v>
      </c>
    </row>
    <row r="415" spans="1:10" x14ac:dyDescent="0.2">
      <c r="C415" s="324" t="s">
        <v>363</v>
      </c>
      <c r="E415" s="338">
        <v>0.16681536309647399</v>
      </c>
    </row>
    <row r="416" spans="1:10" x14ac:dyDescent="0.2">
      <c r="C416" s="324" t="s">
        <v>364</v>
      </c>
      <c r="E416" s="338">
        <v>0.17515583180658001</v>
      </c>
    </row>
    <row r="417" spans="1:10" x14ac:dyDescent="0.2">
      <c r="C417" s="324" t="s">
        <v>365</v>
      </c>
      <c r="E417" s="338">
        <v>0.184731123848863</v>
      </c>
    </row>
    <row r="418" spans="1:10" x14ac:dyDescent="0.2">
      <c r="C418" s="324" t="s">
        <v>366</v>
      </c>
      <c r="E418" s="338">
        <v>0.197405238772347</v>
      </c>
    </row>
    <row r="419" spans="1:10" x14ac:dyDescent="0.2">
      <c r="C419" s="324" t="s">
        <v>367</v>
      </c>
      <c r="E419" s="338">
        <v>0.28130199867764499</v>
      </c>
    </row>
    <row r="421" spans="1:10" x14ac:dyDescent="0.2">
      <c r="A421" s="333" t="s">
        <v>400</v>
      </c>
      <c r="B421" s="333"/>
      <c r="C421" s="333"/>
      <c r="D421" s="333"/>
      <c r="E421" s="333"/>
      <c r="F421" s="326"/>
      <c r="G421" s="333"/>
      <c r="H421" s="333"/>
      <c r="I421" s="333"/>
      <c r="J421" s="334" t="s">
        <v>401</v>
      </c>
    </row>
    <row r="423" spans="1:10" x14ac:dyDescent="0.2">
      <c r="B423" s="324" t="s">
        <v>335</v>
      </c>
    </row>
    <row r="424" spans="1:10" x14ac:dyDescent="0.2">
      <c r="C424" s="324" t="s">
        <v>402</v>
      </c>
    </row>
    <row r="425" spans="1:10" x14ac:dyDescent="0.2">
      <c r="C425" s="324" t="s">
        <v>403</v>
      </c>
    </row>
    <row r="426" spans="1:10" x14ac:dyDescent="0.2">
      <c r="C426" s="324" t="s">
        <v>338</v>
      </c>
    </row>
    <row r="446" spans="2:5" x14ac:dyDescent="0.2">
      <c r="B446" s="324" t="s">
        <v>339</v>
      </c>
      <c r="E446" s="335" t="s">
        <v>340</v>
      </c>
    </row>
    <row r="447" spans="2:5" x14ac:dyDescent="0.2">
      <c r="C447" s="324" t="s">
        <v>341</v>
      </c>
      <c r="E447" s="329">
        <v>1000000</v>
      </c>
    </row>
    <row r="448" spans="2:5" x14ac:dyDescent="0.2">
      <c r="C448" s="324" t="s">
        <v>342</v>
      </c>
      <c r="E448" s="330">
        <v>0.46557114258778842</v>
      </c>
    </row>
    <row r="449" spans="1:10" x14ac:dyDescent="0.2">
      <c r="C449" s="324" t="s">
        <v>343</v>
      </c>
      <c r="E449" s="330">
        <v>0.46493232627923309</v>
      </c>
    </row>
    <row r="450" spans="1:10" x14ac:dyDescent="0.2">
      <c r="C450" s="324" t="s">
        <v>344</v>
      </c>
      <c r="E450" s="330">
        <v>0.46626690690530737</v>
      </c>
    </row>
    <row r="451" spans="1:10" x14ac:dyDescent="0.2">
      <c r="C451" s="324" t="s">
        <v>345</v>
      </c>
      <c r="E451" s="330">
        <v>0.46673033962908356</v>
      </c>
    </row>
    <row r="452" spans="1:10" x14ac:dyDescent="0.2">
      <c r="C452" s="324" t="s">
        <v>346</v>
      </c>
      <c r="E452" s="330">
        <v>3.2341781043338777E-2</v>
      </c>
    </row>
    <row r="453" spans="1:10" x14ac:dyDescent="0.2">
      <c r="C453" s="324" t="s">
        <v>347</v>
      </c>
      <c r="E453" s="330">
        <v>1.0459908010552674E-3</v>
      </c>
    </row>
    <row r="454" spans="1:10" x14ac:dyDescent="0.2">
      <c r="C454" s="324" t="s">
        <v>348</v>
      </c>
      <c r="E454" s="336">
        <v>-0.23116199244682334</v>
      </c>
    </row>
    <row r="455" spans="1:10" x14ac:dyDescent="0.2">
      <c r="C455" s="324" t="s">
        <v>349</v>
      </c>
      <c r="E455" s="337">
        <v>3.0104031793137782</v>
      </c>
    </row>
    <row r="456" spans="1:10" x14ac:dyDescent="0.2">
      <c r="C456" s="324" t="s">
        <v>350</v>
      </c>
      <c r="E456" s="336">
        <v>6.956234104469361E-2</v>
      </c>
    </row>
    <row r="457" spans="1:10" x14ac:dyDescent="0.2">
      <c r="C457" s="324" t="s">
        <v>351</v>
      </c>
      <c r="E457" s="330">
        <v>0.29717105899876201</v>
      </c>
    </row>
    <row r="458" spans="1:10" x14ac:dyDescent="0.2">
      <c r="C458" s="324" t="s">
        <v>352</v>
      </c>
      <c r="E458" s="330">
        <v>0.5975758325794801</v>
      </c>
    </row>
    <row r="459" spans="1:10" x14ac:dyDescent="0.2">
      <c r="C459" s="324" t="s">
        <v>353</v>
      </c>
      <c r="E459" s="330">
        <v>0.3004047735807181</v>
      </c>
    </row>
    <row r="460" spans="1:10" x14ac:dyDescent="0.2">
      <c r="C460" s="324" t="s">
        <v>354</v>
      </c>
      <c r="E460" s="330">
        <v>3.2341781043338777E-5</v>
      </c>
    </row>
    <row r="462" spans="1:10" x14ac:dyDescent="0.2">
      <c r="A462" s="333" t="s">
        <v>404</v>
      </c>
      <c r="B462" s="333"/>
      <c r="C462" s="333"/>
      <c r="D462" s="333"/>
      <c r="E462" s="333"/>
      <c r="F462" s="326"/>
      <c r="G462" s="333"/>
      <c r="H462" s="333"/>
      <c r="I462" s="333"/>
      <c r="J462" s="334" t="s">
        <v>401</v>
      </c>
    </row>
    <row r="464" spans="1:10" x14ac:dyDescent="0.2">
      <c r="B464" s="324" t="s">
        <v>356</v>
      </c>
      <c r="E464" s="335" t="s">
        <v>340</v>
      </c>
    </row>
    <row r="465" spans="1:10" x14ac:dyDescent="0.2">
      <c r="C465" s="324" t="s">
        <v>357</v>
      </c>
      <c r="E465" s="330">
        <v>0.29717105899876201</v>
      </c>
    </row>
    <row r="466" spans="1:10" x14ac:dyDescent="0.2">
      <c r="C466" s="324" t="s">
        <v>358</v>
      </c>
      <c r="E466" s="330">
        <v>0.42257077678104099</v>
      </c>
    </row>
    <row r="467" spans="1:10" x14ac:dyDescent="0.2">
      <c r="C467" s="324" t="s">
        <v>359</v>
      </c>
      <c r="E467" s="330">
        <v>0.43792347755342298</v>
      </c>
    </row>
    <row r="468" spans="1:10" x14ac:dyDescent="0.2">
      <c r="C468" s="324" t="s">
        <v>360</v>
      </c>
      <c r="E468" s="330">
        <v>0.448810949828511</v>
      </c>
    </row>
    <row r="469" spans="1:10" x14ac:dyDescent="0.2">
      <c r="C469" s="324" t="s">
        <v>361</v>
      </c>
      <c r="E469" s="330">
        <v>0.45790871543366202</v>
      </c>
    </row>
    <row r="470" spans="1:10" x14ac:dyDescent="0.2">
      <c r="C470" s="324" t="s">
        <v>362</v>
      </c>
      <c r="E470" s="330">
        <v>0.46626685101587201</v>
      </c>
    </row>
    <row r="471" spans="1:10" x14ac:dyDescent="0.2">
      <c r="C471" s="324" t="s">
        <v>363</v>
      </c>
      <c r="E471" s="330">
        <v>0.474396841066688</v>
      </c>
    </row>
    <row r="472" spans="1:10" x14ac:dyDescent="0.2">
      <c r="C472" s="324" t="s">
        <v>364</v>
      </c>
      <c r="E472" s="330">
        <v>0.48296873111587102</v>
      </c>
    </row>
    <row r="473" spans="1:10" x14ac:dyDescent="0.2">
      <c r="C473" s="324" t="s">
        <v>365</v>
      </c>
      <c r="E473" s="330">
        <v>0.49263235980035502</v>
      </c>
    </row>
    <row r="474" spans="1:10" x14ac:dyDescent="0.2">
      <c r="C474" s="324" t="s">
        <v>366</v>
      </c>
      <c r="E474" s="330">
        <v>0.50556600510896699</v>
      </c>
    </row>
    <row r="475" spans="1:10" x14ac:dyDescent="0.2">
      <c r="C475" s="324" t="s">
        <v>367</v>
      </c>
      <c r="E475" s="330">
        <v>0.59757583257947999</v>
      </c>
    </row>
    <row r="477" spans="1:10" x14ac:dyDescent="0.2">
      <c r="A477" s="333" t="s">
        <v>405</v>
      </c>
      <c r="B477" s="333"/>
      <c r="C477" s="333"/>
      <c r="D477" s="333"/>
      <c r="E477" s="333"/>
      <c r="F477" s="326"/>
      <c r="G477" s="333"/>
      <c r="H477" s="333"/>
      <c r="I477" s="333"/>
      <c r="J477" s="334" t="s">
        <v>406</v>
      </c>
    </row>
    <row r="479" spans="1:10" x14ac:dyDescent="0.2">
      <c r="B479" s="324" t="s">
        <v>335</v>
      </c>
    </row>
    <row r="480" spans="1:10" x14ac:dyDescent="0.2">
      <c r="C480" s="324" t="s">
        <v>381</v>
      </c>
    </row>
    <row r="481" spans="3:3" x14ac:dyDescent="0.2">
      <c r="C481" s="324" t="s">
        <v>382</v>
      </c>
    </row>
    <row r="482" spans="3:3" x14ac:dyDescent="0.2">
      <c r="C482" s="324" t="s">
        <v>372</v>
      </c>
    </row>
    <row r="502" spans="2:5" x14ac:dyDescent="0.2">
      <c r="B502" s="324" t="s">
        <v>339</v>
      </c>
      <c r="E502" s="335" t="s">
        <v>340</v>
      </c>
    </row>
    <row r="503" spans="2:5" x14ac:dyDescent="0.2">
      <c r="C503" s="324" t="s">
        <v>341</v>
      </c>
      <c r="E503" s="329">
        <v>1000000</v>
      </c>
    </row>
    <row r="504" spans="2:5" x14ac:dyDescent="0.2">
      <c r="C504" s="324" t="s">
        <v>342</v>
      </c>
      <c r="E504" s="338">
        <v>0.63115253107753999</v>
      </c>
    </row>
    <row r="505" spans="2:5" x14ac:dyDescent="0.2">
      <c r="C505" s="324" t="s">
        <v>343</v>
      </c>
      <c r="E505" s="338">
        <v>0.63077334508041161</v>
      </c>
    </row>
    <row r="506" spans="2:5" x14ac:dyDescent="0.2">
      <c r="C506" s="324" t="s">
        <v>344</v>
      </c>
      <c r="E506" s="338">
        <v>0.63328128234346037</v>
      </c>
    </row>
    <row r="507" spans="2:5" x14ac:dyDescent="0.2">
      <c r="C507" s="324" t="s">
        <v>345</v>
      </c>
      <c r="E507" s="338">
        <v>0.60412500331540808</v>
      </c>
    </row>
    <row r="508" spans="2:5" x14ac:dyDescent="0.2">
      <c r="C508" s="324" t="s">
        <v>346</v>
      </c>
      <c r="E508" s="338">
        <v>2.1963078740203194E-2</v>
      </c>
    </row>
    <row r="509" spans="2:5" x14ac:dyDescent="0.2">
      <c r="C509" s="324" t="s">
        <v>347</v>
      </c>
      <c r="E509" s="338">
        <v>4.8237682774836547E-4</v>
      </c>
    </row>
    <row r="510" spans="2:5" x14ac:dyDescent="0.2">
      <c r="C510" s="324" t="s">
        <v>348</v>
      </c>
      <c r="E510" s="336">
        <v>-0.59109261454481765</v>
      </c>
    </row>
    <row r="511" spans="2:5" x14ac:dyDescent="0.2">
      <c r="C511" s="324" t="s">
        <v>349</v>
      </c>
      <c r="E511" s="337">
        <v>3.2874603219228251</v>
      </c>
    </row>
    <row r="512" spans="2:5" x14ac:dyDescent="0.2">
      <c r="C512" s="324" t="s">
        <v>350</v>
      </c>
      <c r="E512" s="336">
        <v>3.4819287960564216E-2</v>
      </c>
    </row>
    <row r="513" spans="1:10" x14ac:dyDescent="0.2">
      <c r="C513" s="324" t="s">
        <v>351</v>
      </c>
      <c r="E513" s="338">
        <v>0.51148164283028796</v>
      </c>
    </row>
    <row r="514" spans="1:10" x14ac:dyDescent="0.2">
      <c r="C514" s="324" t="s">
        <v>352</v>
      </c>
      <c r="E514" s="338">
        <v>0.68979546224396282</v>
      </c>
    </row>
    <row r="515" spans="1:10" x14ac:dyDescent="0.2">
      <c r="C515" s="324" t="s">
        <v>353</v>
      </c>
      <c r="E515" s="338">
        <v>0.17831381941367486</v>
      </c>
    </row>
    <row r="516" spans="1:10" x14ac:dyDescent="0.2">
      <c r="C516" s="324" t="s">
        <v>354</v>
      </c>
      <c r="E516" s="338">
        <v>2.1963078740203193E-5</v>
      </c>
    </row>
    <row r="518" spans="1:10" x14ac:dyDescent="0.2">
      <c r="A518" s="333" t="s">
        <v>407</v>
      </c>
      <c r="B518" s="333"/>
      <c r="C518" s="333"/>
      <c r="D518" s="333"/>
      <c r="E518" s="333"/>
      <c r="F518" s="326"/>
      <c r="G518" s="333"/>
      <c r="H518" s="333"/>
      <c r="I518" s="333"/>
      <c r="J518" s="334" t="s">
        <v>406</v>
      </c>
    </row>
    <row r="520" spans="1:10" x14ac:dyDescent="0.2">
      <c r="B520" s="324" t="s">
        <v>356</v>
      </c>
      <c r="E520" s="335" t="s">
        <v>340</v>
      </c>
    </row>
    <row r="521" spans="1:10" x14ac:dyDescent="0.2">
      <c r="C521" s="324" t="s">
        <v>357</v>
      </c>
      <c r="E521" s="338">
        <v>0.51148164283028796</v>
      </c>
    </row>
    <row r="522" spans="1:10" x14ac:dyDescent="0.2">
      <c r="C522" s="324" t="s">
        <v>358</v>
      </c>
      <c r="E522" s="338">
        <v>0.60096076571919299</v>
      </c>
    </row>
    <row r="523" spans="1:10" x14ac:dyDescent="0.2">
      <c r="C523" s="324" t="s">
        <v>359</v>
      </c>
      <c r="E523" s="338">
        <v>0.61287704685695599</v>
      </c>
    </row>
    <row r="524" spans="1:10" x14ac:dyDescent="0.2">
      <c r="C524" s="324" t="s">
        <v>360</v>
      </c>
      <c r="E524" s="338">
        <v>0.62100648459615904</v>
      </c>
    </row>
    <row r="525" spans="1:10" x14ac:dyDescent="0.2">
      <c r="C525" s="324" t="s">
        <v>361</v>
      </c>
      <c r="E525" s="338">
        <v>0.62752818650613396</v>
      </c>
    </row>
    <row r="526" spans="1:10" x14ac:dyDescent="0.2">
      <c r="C526" s="324" t="s">
        <v>362</v>
      </c>
      <c r="E526" s="338">
        <v>0.63328125548599401</v>
      </c>
    </row>
    <row r="527" spans="1:10" x14ac:dyDescent="0.2">
      <c r="C527" s="324" t="s">
        <v>363</v>
      </c>
      <c r="E527" s="338">
        <v>0.63862877796616302</v>
      </c>
    </row>
    <row r="528" spans="1:10" x14ac:dyDescent="0.2">
      <c r="C528" s="324" t="s">
        <v>364</v>
      </c>
      <c r="E528" s="338">
        <v>0.64398943978761303</v>
      </c>
    </row>
    <row r="529" spans="1:10" x14ac:dyDescent="0.2">
      <c r="C529" s="324" t="s">
        <v>365</v>
      </c>
      <c r="E529" s="338">
        <v>0.64977593245222198</v>
      </c>
    </row>
    <row r="530" spans="1:10" x14ac:dyDescent="0.2">
      <c r="C530" s="324" t="s">
        <v>366</v>
      </c>
      <c r="E530" s="338">
        <v>0.65701381537229397</v>
      </c>
    </row>
    <row r="531" spans="1:10" x14ac:dyDescent="0.2">
      <c r="C531" s="324" t="s">
        <v>367</v>
      </c>
      <c r="E531" s="338">
        <v>0.68979546224396304</v>
      </c>
    </row>
    <row r="533" spans="1:10" x14ac:dyDescent="0.2">
      <c r="A533" s="333" t="s">
        <v>408</v>
      </c>
      <c r="B533" s="333"/>
      <c r="C533" s="333"/>
      <c r="D533" s="333"/>
      <c r="E533" s="333"/>
      <c r="F533" s="326"/>
      <c r="G533" s="333"/>
      <c r="H533" s="333"/>
      <c r="I533" s="333"/>
      <c r="J533" s="334" t="s">
        <v>409</v>
      </c>
    </row>
    <row r="535" spans="1:10" x14ac:dyDescent="0.2">
      <c r="B535" s="324" t="s">
        <v>335</v>
      </c>
    </row>
    <row r="536" spans="1:10" x14ac:dyDescent="0.2">
      <c r="C536" s="324" t="s">
        <v>410</v>
      </c>
    </row>
    <row r="537" spans="1:10" x14ac:dyDescent="0.2">
      <c r="C537" s="324" t="s">
        <v>411</v>
      </c>
    </row>
    <row r="538" spans="1:10" x14ac:dyDescent="0.2">
      <c r="C538" s="324" t="s">
        <v>372</v>
      </c>
    </row>
    <row r="558" spans="2:5" x14ac:dyDescent="0.2">
      <c r="B558" s="324" t="s">
        <v>339</v>
      </c>
      <c r="E558" s="335" t="s">
        <v>340</v>
      </c>
    </row>
    <row r="559" spans="2:5" x14ac:dyDescent="0.2">
      <c r="C559" s="324" t="s">
        <v>341</v>
      </c>
      <c r="E559" s="329">
        <v>1000000</v>
      </c>
    </row>
    <row r="560" spans="2:5" x14ac:dyDescent="0.2">
      <c r="C560" s="324" t="s">
        <v>342</v>
      </c>
      <c r="E560" s="338">
        <v>0.62463003500282877</v>
      </c>
    </row>
    <row r="561" spans="1:10" x14ac:dyDescent="0.2">
      <c r="C561" s="324" t="s">
        <v>343</v>
      </c>
      <c r="E561" s="338">
        <v>0.62420267748088831</v>
      </c>
    </row>
    <row r="562" spans="1:10" x14ac:dyDescent="0.2">
      <c r="C562" s="324" t="s">
        <v>344</v>
      </c>
      <c r="E562" s="338">
        <v>0.6263590600906086</v>
      </c>
    </row>
    <row r="563" spans="1:10" x14ac:dyDescent="0.2">
      <c r="C563" s="324" t="s">
        <v>345</v>
      </c>
      <c r="E563" s="338">
        <v>0.61032719595849705</v>
      </c>
    </row>
    <row r="564" spans="1:10" x14ac:dyDescent="0.2">
      <c r="C564" s="324" t="s">
        <v>346</v>
      </c>
      <c r="E564" s="338">
        <v>2.2700899291700011E-2</v>
      </c>
    </row>
    <row r="565" spans="1:10" x14ac:dyDescent="0.2">
      <c r="C565" s="324" t="s">
        <v>347</v>
      </c>
      <c r="E565" s="338">
        <v>5.1533082865190603E-4</v>
      </c>
    </row>
    <row r="566" spans="1:10" x14ac:dyDescent="0.2">
      <c r="C566" s="324" t="s">
        <v>348</v>
      </c>
      <c r="E566" s="336">
        <v>-0.49434311567326827</v>
      </c>
    </row>
    <row r="567" spans="1:10" x14ac:dyDescent="0.2">
      <c r="C567" s="324" t="s">
        <v>349</v>
      </c>
      <c r="E567" s="337">
        <v>3.0842455072852246</v>
      </c>
    </row>
    <row r="568" spans="1:10" x14ac:dyDescent="0.2">
      <c r="C568" s="324" t="s">
        <v>350</v>
      </c>
      <c r="E568" s="336">
        <v>3.6367833895417825E-2</v>
      </c>
    </row>
    <row r="569" spans="1:10" x14ac:dyDescent="0.2">
      <c r="C569" s="324" t="s">
        <v>351</v>
      </c>
      <c r="E569" s="338">
        <v>0.50302215432176844</v>
      </c>
    </row>
    <row r="570" spans="1:10" x14ac:dyDescent="0.2">
      <c r="C570" s="324" t="s">
        <v>352</v>
      </c>
      <c r="E570" s="338">
        <v>0.68791512070127503</v>
      </c>
    </row>
    <row r="571" spans="1:10" x14ac:dyDescent="0.2">
      <c r="C571" s="324" t="s">
        <v>353</v>
      </c>
      <c r="E571" s="338">
        <v>0.18489296637950658</v>
      </c>
    </row>
    <row r="572" spans="1:10" x14ac:dyDescent="0.2">
      <c r="C572" s="324" t="s">
        <v>354</v>
      </c>
      <c r="E572" s="338">
        <v>2.2700899291700012E-5</v>
      </c>
    </row>
    <row r="574" spans="1:10" x14ac:dyDescent="0.2">
      <c r="A574" s="333" t="s">
        <v>412</v>
      </c>
      <c r="B574" s="333"/>
      <c r="C574" s="333"/>
      <c r="D574" s="333"/>
      <c r="E574" s="333"/>
      <c r="F574" s="326"/>
      <c r="G574" s="333"/>
      <c r="H574" s="333"/>
      <c r="I574" s="333"/>
      <c r="J574" s="334" t="s">
        <v>409</v>
      </c>
    </row>
    <row r="576" spans="1:10" x14ac:dyDescent="0.2">
      <c r="B576" s="324" t="s">
        <v>356</v>
      </c>
      <c r="E576" s="335" t="s">
        <v>340</v>
      </c>
    </row>
    <row r="577" spans="1:10" x14ac:dyDescent="0.2">
      <c r="C577" s="324" t="s">
        <v>357</v>
      </c>
      <c r="E577" s="338">
        <v>0.503022154321768</v>
      </c>
    </row>
    <row r="578" spans="1:10" x14ac:dyDescent="0.2">
      <c r="C578" s="324" t="s">
        <v>358</v>
      </c>
      <c r="E578" s="338">
        <v>0.593477638444603</v>
      </c>
    </row>
    <row r="579" spans="1:10" x14ac:dyDescent="0.2">
      <c r="C579" s="324" t="s">
        <v>359</v>
      </c>
      <c r="E579" s="338">
        <v>0.60531703540162496</v>
      </c>
    </row>
    <row r="580" spans="1:10" x14ac:dyDescent="0.2">
      <c r="C580" s="324" t="s">
        <v>360</v>
      </c>
      <c r="E580" s="338">
        <v>0.61354985117068706</v>
      </c>
    </row>
    <row r="581" spans="1:10" x14ac:dyDescent="0.2">
      <c r="C581" s="324" t="s">
        <v>361</v>
      </c>
      <c r="E581" s="338">
        <v>0.62031858342157598</v>
      </c>
    </row>
    <row r="582" spans="1:10" x14ac:dyDescent="0.2">
      <c r="C582" s="324" t="s">
        <v>362</v>
      </c>
      <c r="E582" s="338">
        <v>0.62635905938291103</v>
      </c>
    </row>
    <row r="583" spans="1:10" x14ac:dyDescent="0.2">
      <c r="C583" s="324" t="s">
        <v>363</v>
      </c>
      <c r="E583" s="338">
        <v>0.63210401522809201</v>
      </c>
    </row>
    <row r="584" spans="1:10" x14ac:dyDescent="0.2">
      <c r="C584" s="324" t="s">
        <v>364</v>
      </c>
      <c r="E584" s="338">
        <v>0.63787558499242403</v>
      </c>
    </row>
    <row r="585" spans="1:10" x14ac:dyDescent="0.2">
      <c r="C585" s="324" t="s">
        <v>365</v>
      </c>
      <c r="E585" s="338">
        <v>0.64411614428938502</v>
      </c>
    </row>
    <row r="586" spans="1:10" x14ac:dyDescent="0.2">
      <c r="C586" s="324" t="s">
        <v>366</v>
      </c>
      <c r="E586" s="338">
        <v>0.65190202628634597</v>
      </c>
    </row>
    <row r="587" spans="1:10" x14ac:dyDescent="0.2">
      <c r="C587" s="324" t="s">
        <v>367</v>
      </c>
      <c r="E587" s="338">
        <v>0.68791512070127503</v>
      </c>
    </row>
    <row r="589" spans="1:10" x14ac:dyDescent="0.2">
      <c r="A589" s="333" t="s">
        <v>413</v>
      </c>
      <c r="B589" s="333"/>
      <c r="C589" s="333"/>
      <c r="D589" s="333"/>
      <c r="E589" s="333"/>
      <c r="F589" s="326"/>
      <c r="G589" s="333"/>
      <c r="H589" s="333"/>
      <c r="I589" s="333"/>
      <c r="J589" s="334" t="s">
        <v>414</v>
      </c>
    </row>
    <row r="591" spans="1:10" x14ac:dyDescent="0.2">
      <c r="B591" s="324" t="s">
        <v>335</v>
      </c>
    </row>
    <row r="592" spans="1:10" x14ac:dyDescent="0.2">
      <c r="C592" s="324" t="s">
        <v>415</v>
      </c>
    </row>
    <row r="593" spans="3:3" x14ac:dyDescent="0.2">
      <c r="C593" s="324" t="s">
        <v>416</v>
      </c>
    </row>
    <row r="594" spans="3:3" x14ac:dyDescent="0.2">
      <c r="C594" s="324" t="s">
        <v>372</v>
      </c>
    </row>
    <row r="614" spans="2:5" x14ac:dyDescent="0.2">
      <c r="B614" s="324" t="s">
        <v>339</v>
      </c>
      <c r="E614" s="335" t="s">
        <v>340</v>
      </c>
    </row>
    <row r="615" spans="2:5" x14ac:dyDescent="0.2">
      <c r="C615" s="324" t="s">
        <v>341</v>
      </c>
      <c r="E615" s="329">
        <v>1000000</v>
      </c>
    </row>
    <row r="616" spans="2:5" x14ac:dyDescent="0.2">
      <c r="C616" s="324" t="s">
        <v>342</v>
      </c>
      <c r="E616" s="338">
        <v>0.31278410809264495</v>
      </c>
    </row>
    <row r="617" spans="2:5" x14ac:dyDescent="0.2">
      <c r="C617" s="324" t="s">
        <v>343</v>
      </c>
      <c r="E617" s="338">
        <v>0.31194829269851221</v>
      </c>
    </row>
    <row r="618" spans="2:5" x14ac:dyDescent="0.2">
      <c r="C618" s="324" t="s">
        <v>344</v>
      </c>
      <c r="E618" s="338">
        <v>0.3125809305980774</v>
      </c>
    </row>
    <row r="619" spans="2:5" x14ac:dyDescent="0.2">
      <c r="C619" s="324" t="s">
        <v>345</v>
      </c>
      <c r="E619" s="338">
        <v>0.30841960429674359</v>
      </c>
    </row>
    <row r="620" spans="2:5" x14ac:dyDescent="0.2">
      <c r="C620" s="324" t="s">
        <v>346</v>
      </c>
      <c r="E620" s="338">
        <v>2.623572164914598E-2</v>
      </c>
    </row>
    <row r="621" spans="2:5" x14ac:dyDescent="0.2">
      <c r="C621" s="324" t="s">
        <v>347</v>
      </c>
      <c r="E621" s="338">
        <v>6.8831309045146714E-4</v>
      </c>
    </row>
    <row r="622" spans="2:5" x14ac:dyDescent="0.2">
      <c r="C622" s="324" t="s">
        <v>348</v>
      </c>
      <c r="E622" s="336">
        <v>-0.12744655398713406</v>
      </c>
    </row>
    <row r="623" spans="2:5" x14ac:dyDescent="0.2">
      <c r="C623" s="324" t="s">
        <v>349</v>
      </c>
      <c r="E623" s="337">
        <v>2.8119343271252428</v>
      </c>
    </row>
    <row r="624" spans="2:5" x14ac:dyDescent="0.2">
      <c r="C624" s="324" t="s">
        <v>350</v>
      </c>
      <c r="E624" s="336">
        <v>8.4102789671306022E-2</v>
      </c>
    </row>
    <row r="625" spans="1:10" x14ac:dyDescent="0.2">
      <c r="C625" s="324" t="s">
        <v>351</v>
      </c>
      <c r="E625" s="338">
        <v>0.19706580393784168</v>
      </c>
    </row>
    <row r="626" spans="1:10" x14ac:dyDescent="0.2">
      <c r="C626" s="324" t="s">
        <v>352</v>
      </c>
      <c r="E626" s="338">
        <v>0.41444119994510586</v>
      </c>
    </row>
    <row r="627" spans="1:10" x14ac:dyDescent="0.2">
      <c r="C627" s="324" t="s">
        <v>353</v>
      </c>
      <c r="E627" s="338">
        <v>0.21737539600726419</v>
      </c>
    </row>
    <row r="628" spans="1:10" x14ac:dyDescent="0.2">
      <c r="C628" s="324" t="s">
        <v>354</v>
      </c>
      <c r="E628" s="338">
        <v>2.6235721649145981E-5</v>
      </c>
    </row>
    <row r="630" spans="1:10" x14ac:dyDescent="0.2">
      <c r="A630" s="333" t="s">
        <v>417</v>
      </c>
      <c r="B630" s="333"/>
      <c r="C630" s="333"/>
      <c r="D630" s="333"/>
      <c r="E630" s="333"/>
      <c r="F630" s="326"/>
      <c r="G630" s="333"/>
      <c r="H630" s="333"/>
      <c r="I630" s="333"/>
      <c r="J630" s="334" t="s">
        <v>414</v>
      </c>
    </row>
    <row r="632" spans="1:10" x14ac:dyDescent="0.2">
      <c r="B632" s="324" t="s">
        <v>356</v>
      </c>
      <c r="E632" s="335" t="s">
        <v>340</v>
      </c>
    </row>
    <row r="633" spans="1:10" x14ac:dyDescent="0.2">
      <c r="C633" s="324" t="s">
        <v>357</v>
      </c>
      <c r="E633" s="338">
        <v>0.19706580393784201</v>
      </c>
    </row>
    <row r="634" spans="1:10" x14ac:dyDescent="0.2">
      <c r="C634" s="324" t="s">
        <v>358</v>
      </c>
      <c r="E634" s="338">
        <v>0.27743014073941002</v>
      </c>
    </row>
    <row r="635" spans="1:10" x14ac:dyDescent="0.2">
      <c r="C635" s="324" t="s">
        <v>359</v>
      </c>
      <c r="E635" s="338">
        <v>0.28951846711364798</v>
      </c>
    </row>
    <row r="636" spans="1:10" x14ac:dyDescent="0.2">
      <c r="C636" s="324" t="s">
        <v>360</v>
      </c>
      <c r="E636" s="338">
        <v>0.29829223458691401</v>
      </c>
    </row>
    <row r="637" spans="1:10" x14ac:dyDescent="0.2">
      <c r="C637" s="324" t="s">
        <v>361</v>
      </c>
      <c r="E637" s="338">
        <v>0.30571719531257902</v>
      </c>
    </row>
    <row r="638" spans="1:10" x14ac:dyDescent="0.2">
      <c r="C638" s="324" t="s">
        <v>362</v>
      </c>
      <c r="E638" s="338">
        <v>0.31258089139869299</v>
      </c>
    </row>
    <row r="639" spans="1:10" x14ac:dyDescent="0.2">
      <c r="C639" s="324" t="s">
        <v>363</v>
      </c>
      <c r="E639" s="338">
        <v>0.31936242196182801</v>
      </c>
    </row>
    <row r="640" spans="1:10" x14ac:dyDescent="0.2">
      <c r="C640" s="324" t="s">
        <v>364</v>
      </c>
      <c r="E640" s="338">
        <v>0.32653452279809803</v>
      </c>
    </row>
    <row r="641" spans="1:10" x14ac:dyDescent="0.2">
      <c r="C641" s="324" t="s">
        <v>365</v>
      </c>
      <c r="E641" s="338">
        <v>0.33468242759035799</v>
      </c>
    </row>
    <row r="642" spans="1:10" x14ac:dyDescent="0.2">
      <c r="C642" s="324" t="s">
        <v>366</v>
      </c>
      <c r="E642" s="338">
        <v>0.34547811727742</v>
      </c>
    </row>
    <row r="643" spans="1:10" x14ac:dyDescent="0.2">
      <c r="C643" s="324" t="s">
        <v>367</v>
      </c>
      <c r="E643" s="338">
        <v>0.41444119994510598</v>
      </c>
    </row>
    <row r="645" spans="1:10" x14ac:dyDescent="0.2">
      <c r="A645" s="333" t="s">
        <v>418</v>
      </c>
      <c r="B645" s="333"/>
      <c r="C645" s="333"/>
      <c r="D645" s="333"/>
      <c r="E645" s="333"/>
      <c r="F645" s="326"/>
      <c r="G645" s="333"/>
      <c r="H645" s="333"/>
      <c r="I645" s="333"/>
      <c r="J645" s="334" t="s">
        <v>419</v>
      </c>
    </row>
    <row r="647" spans="1:10" x14ac:dyDescent="0.2">
      <c r="B647" s="324" t="s">
        <v>335</v>
      </c>
    </row>
    <row r="648" spans="1:10" x14ac:dyDescent="0.2">
      <c r="C648" s="324" t="s">
        <v>391</v>
      </c>
    </row>
    <row r="649" spans="1:10" x14ac:dyDescent="0.2">
      <c r="C649" s="324" t="s">
        <v>392</v>
      </c>
    </row>
    <row r="650" spans="1:10" x14ac:dyDescent="0.2">
      <c r="C650" s="324" t="s">
        <v>372</v>
      </c>
    </row>
    <row r="670" spans="2:5" x14ac:dyDescent="0.2">
      <c r="B670" s="324" t="s">
        <v>339</v>
      </c>
      <c r="E670" s="335" t="s">
        <v>340</v>
      </c>
    </row>
    <row r="671" spans="2:5" x14ac:dyDescent="0.2">
      <c r="C671" s="324" t="s">
        <v>341</v>
      </c>
      <c r="E671" s="329">
        <v>1000000</v>
      </c>
    </row>
    <row r="672" spans="2:5" x14ac:dyDescent="0.2">
      <c r="C672" s="324" t="s">
        <v>342</v>
      </c>
      <c r="E672" s="338">
        <v>0</v>
      </c>
    </row>
    <row r="673" spans="1:10" x14ac:dyDescent="0.2">
      <c r="C673" s="324" t="s">
        <v>343</v>
      </c>
      <c r="E673" s="338">
        <v>0</v>
      </c>
    </row>
    <row r="674" spans="1:10" x14ac:dyDescent="0.2">
      <c r="C674" s="324" t="s">
        <v>344</v>
      </c>
      <c r="E674" s="338">
        <v>0</v>
      </c>
    </row>
    <row r="675" spans="1:10" x14ac:dyDescent="0.2">
      <c r="C675" s="324" t="s">
        <v>345</v>
      </c>
      <c r="E675" s="338">
        <v>0</v>
      </c>
    </row>
    <row r="676" spans="1:10" x14ac:dyDescent="0.2">
      <c r="C676" s="324" t="s">
        <v>346</v>
      </c>
      <c r="E676" s="338">
        <v>0</v>
      </c>
    </row>
    <row r="677" spans="1:10" x14ac:dyDescent="0.2">
      <c r="C677" s="324" t="s">
        <v>347</v>
      </c>
      <c r="E677" s="338">
        <v>0</v>
      </c>
    </row>
    <row r="678" spans="1:10" x14ac:dyDescent="0.2">
      <c r="C678" s="324" t="s">
        <v>348</v>
      </c>
      <c r="E678" s="339" t="s">
        <v>393</v>
      </c>
    </row>
    <row r="679" spans="1:10" x14ac:dyDescent="0.2">
      <c r="C679" s="324" t="s">
        <v>349</v>
      </c>
      <c r="E679" s="339" t="s">
        <v>393</v>
      </c>
    </row>
    <row r="680" spans="1:10" x14ac:dyDescent="0.2">
      <c r="C680" s="324" t="s">
        <v>350</v>
      </c>
      <c r="E680" s="339" t="s">
        <v>393</v>
      </c>
    </row>
    <row r="681" spans="1:10" x14ac:dyDescent="0.2">
      <c r="C681" s="324" t="s">
        <v>351</v>
      </c>
      <c r="E681" s="338">
        <v>0</v>
      </c>
    </row>
    <row r="682" spans="1:10" x14ac:dyDescent="0.2">
      <c r="C682" s="324" t="s">
        <v>352</v>
      </c>
      <c r="E682" s="338">
        <v>0</v>
      </c>
    </row>
    <row r="683" spans="1:10" x14ac:dyDescent="0.2">
      <c r="C683" s="324" t="s">
        <v>353</v>
      </c>
      <c r="E683" s="338">
        <v>0</v>
      </c>
    </row>
    <row r="684" spans="1:10" x14ac:dyDescent="0.2">
      <c r="C684" s="324" t="s">
        <v>354</v>
      </c>
      <c r="E684" s="338">
        <v>0</v>
      </c>
    </row>
    <row r="686" spans="1:10" x14ac:dyDescent="0.2">
      <c r="A686" s="333" t="s">
        <v>420</v>
      </c>
      <c r="B686" s="333"/>
      <c r="C686" s="333"/>
      <c r="D686" s="333"/>
      <c r="E686" s="333"/>
      <c r="F686" s="326"/>
      <c r="G686" s="333"/>
      <c r="H686" s="333"/>
      <c r="I686" s="333"/>
      <c r="J686" s="334" t="s">
        <v>419</v>
      </c>
    </row>
    <row r="688" spans="1:10" x14ac:dyDescent="0.2">
      <c r="B688" s="324" t="s">
        <v>356</v>
      </c>
      <c r="E688" s="335" t="s">
        <v>340</v>
      </c>
    </row>
    <row r="689" spans="1:10" x14ac:dyDescent="0.2">
      <c r="C689" s="324" t="s">
        <v>357</v>
      </c>
      <c r="E689" s="338">
        <v>0</v>
      </c>
    </row>
    <row r="690" spans="1:10" x14ac:dyDescent="0.2">
      <c r="C690" s="324" t="s">
        <v>358</v>
      </c>
      <c r="E690" s="338">
        <v>0</v>
      </c>
    </row>
    <row r="691" spans="1:10" x14ac:dyDescent="0.2">
      <c r="C691" s="324" t="s">
        <v>359</v>
      </c>
      <c r="E691" s="338">
        <v>0</v>
      </c>
    </row>
    <row r="692" spans="1:10" x14ac:dyDescent="0.2">
      <c r="C692" s="324" t="s">
        <v>360</v>
      </c>
      <c r="E692" s="338">
        <v>0</v>
      </c>
    </row>
    <row r="693" spans="1:10" x14ac:dyDescent="0.2">
      <c r="C693" s="324" t="s">
        <v>361</v>
      </c>
      <c r="E693" s="338">
        <v>0</v>
      </c>
    </row>
    <row r="694" spans="1:10" x14ac:dyDescent="0.2">
      <c r="C694" s="324" t="s">
        <v>362</v>
      </c>
      <c r="E694" s="338">
        <v>0</v>
      </c>
    </row>
    <row r="695" spans="1:10" x14ac:dyDescent="0.2">
      <c r="C695" s="324" t="s">
        <v>363</v>
      </c>
      <c r="E695" s="338">
        <v>0</v>
      </c>
    </row>
    <row r="696" spans="1:10" x14ac:dyDescent="0.2">
      <c r="C696" s="324" t="s">
        <v>364</v>
      </c>
      <c r="E696" s="338">
        <v>0</v>
      </c>
    </row>
    <row r="697" spans="1:10" x14ac:dyDescent="0.2">
      <c r="C697" s="324" t="s">
        <v>365</v>
      </c>
      <c r="E697" s="338">
        <v>0</v>
      </c>
    </row>
    <row r="698" spans="1:10" x14ac:dyDescent="0.2">
      <c r="C698" s="324" t="s">
        <v>366</v>
      </c>
      <c r="E698" s="338">
        <v>0</v>
      </c>
    </row>
    <row r="699" spans="1:10" x14ac:dyDescent="0.2">
      <c r="C699" s="324" t="s">
        <v>367</v>
      </c>
      <c r="E699" s="338">
        <v>0</v>
      </c>
    </row>
    <row r="701" spans="1:10" x14ac:dyDescent="0.2">
      <c r="A701" s="333" t="s">
        <v>421</v>
      </c>
      <c r="B701" s="333"/>
      <c r="C701" s="333"/>
      <c r="D701" s="333"/>
      <c r="E701" s="333"/>
      <c r="F701" s="326"/>
      <c r="G701" s="333"/>
      <c r="H701" s="333"/>
      <c r="I701" s="333"/>
      <c r="J701" s="334" t="s">
        <v>422</v>
      </c>
    </row>
    <row r="703" spans="1:10" x14ac:dyDescent="0.2">
      <c r="B703" s="324" t="s">
        <v>335</v>
      </c>
    </row>
    <row r="704" spans="1:10" x14ac:dyDescent="0.2">
      <c r="C704" s="324" t="s">
        <v>370</v>
      </c>
    </row>
    <row r="705" spans="3:3" x14ac:dyDescent="0.2">
      <c r="C705" s="324" t="s">
        <v>371</v>
      </c>
    </row>
    <row r="706" spans="3:3" x14ac:dyDescent="0.2">
      <c r="C706" s="324" t="s">
        <v>372</v>
      </c>
    </row>
    <row r="726" spans="2:5" x14ac:dyDescent="0.2">
      <c r="B726" s="324" t="s">
        <v>339</v>
      </c>
      <c r="E726" s="335" t="s">
        <v>340</v>
      </c>
    </row>
    <row r="727" spans="2:5" x14ac:dyDescent="0.2">
      <c r="C727" s="324" t="s">
        <v>341</v>
      </c>
      <c r="E727" s="329">
        <v>1000000</v>
      </c>
    </row>
    <row r="728" spans="2:5" x14ac:dyDescent="0.2">
      <c r="C728" s="324" t="s">
        <v>342</v>
      </c>
      <c r="E728" s="338">
        <v>0.16515469925246865</v>
      </c>
    </row>
    <row r="729" spans="2:5" x14ac:dyDescent="0.2">
      <c r="C729" s="324" t="s">
        <v>343</v>
      </c>
      <c r="E729" s="338">
        <v>0.16418219282452148</v>
      </c>
    </row>
    <row r="730" spans="2:5" x14ac:dyDescent="0.2">
      <c r="C730" s="324" t="s">
        <v>344</v>
      </c>
      <c r="E730" s="338">
        <v>0.16499272531563511</v>
      </c>
    </row>
    <row r="731" spans="2:5" x14ac:dyDescent="0.2">
      <c r="C731" s="324" t="s">
        <v>345</v>
      </c>
      <c r="E731" s="338">
        <v>0.16629463149147267</v>
      </c>
    </row>
    <row r="732" spans="2:5" x14ac:dyDescent="0.2">
      <c r="C732" s="324" t="s">
        <v>346</v>
      </c>
      <c r="E732" s="338">
        <v>3.0481839024047185E-2</v>
      </c>
    </row>
    <row r="733" spans="2:5" x14ac:dyDescent="0.2">
      <c r="C733" s="324" t="s">
        <v>347</v>
      </c>
      <c r="E733" s="338">
        <v>9.2914251028792584E-4</v>
      </c>
    </row>
    <row r="734" spans="2:5" x14ac:dyDescent="0.2">
      <c r="C734" s="324" t="s">
        <v>348</v>
      </c>
      <c r="E734" s="336">
        <v>-0.12936726736405171</v>
      </c>
    </row>
    <row r="735" spans="2:5" x14ac:dyDescent="0.2">
      <c r="C735" s="324" t="s">
        <v>349</v>
      </c>
      <c r="E735" s="337">
        <v>2.7583426367513466</v>
      </c>
    </row>
    <row r="736" spans="2:5" x14ac:dyDescent="0.2">
      <c r="C736" s="324" t="s">
        <v>350</v>
      </c>
      <c r="E736" s="336">
        <v>0.18565861802458861</v>
      </c>
    </row>
    <row r="737" spans="1:10" x14ac:dyDescent="0.2">
      <c r="C737" s="324" t="s">
        <v>351</v>
      </c>
      <c r="E737" s="338">
        <v>3.1621475244609426E-2</v>
      </c>
    </row>
    <row r="738" spans="1:10" x14ac:dyDescent="0.2">
      <c r="C738" s="324" t="s">
        <v>352</v>
      </c>
      <c r="E738" s="338">
        <v>0.28589733624985869</v>
      </c>
    </row>
    <row r="739" spans="1:10" x14ac:dyDescent="0.2">
      <c r="C739" s="324" t="s">
        <v>353</v>
      </c>
      <c r="E739" s="338">
        <v>0.25427586100524924</v>
      </c>
    </row>
    <row r="740" spans="1:10" x14ac:dyDescent="0.2">
      <c r="C740" s="324" t="s">
        <v>354</v>
      </c>
      <c r="E740" s="338">
        <v>3.0481839024047184E-5</v>
      </c>
    </row>
    <row r="742" spans="1:10" x14ac:dyDescent="0.2">
      <c r="A742" s="333" t="s">
        <v>423</v>
      </c>
      <c r="B742" s="333"/>
      <c r="C742" s="333"/>
      <c r="D742" s="333"/>
      <c r="E742" s="333"/>
      <c r="F742" s="326"/>
      <c r="G742" s="333"/>
      <c r="H742" s="333"/>
      <c r="I742" s="333"/>
      <c r="J742" s="334" t="s">
        <v>422</v>
      </c>
    </row>
    <row r="744" spans="1:10" x14ac:dyDescent="0.2">
      <c r="B744" s="324" t="s">
        <v>356</v>
      </c>
      <c r="E744" s="335" t="s">
        <v>340</v>
      </c>
    </row>
    <row r="745" spans="1:10" x14ac:dyDescent="0.2">
      <c r="C745" s="324" t="s">
        <v>357</v>
      </c>
      <c r="E745" s="338">
        <v>3.1621475244609003E-2</v>
      </c>
    </row>
    <row r="746" spans="1:10" x14ac:dyDescent="0.2">
      <c r="C746" s="324" t="s">
        <v>358</v>
      </c>
      <c r="E746" s="338">
        <v>0.123877723477299</v>
      </c>
    </row>
    <row r="747" spans="1:10" x14ac:dyDescent="0.2">
      <c r="C747" s="324" t="s">
        <v>359</v>
      </c>
      <c r="E747" s="338">
        <v>0.137962254555374</v>
      </c>
    </row>
    <row r="748" spans="1:10" x14ac:dyDescent="0.2">
      <c r="C748" s="324" t="s">
        <v>360</v>
      </c>
      <c r="E748" s="338">
        <v>0.14824040058809901</v>
      </c>
    </row>
    <row r="749" spans="1:10" x14ac:dyDescent="0.2">
      <c r="C749" s="324" t="s">
        <v>361</v>
      </c>
      <c r="E749" s="338">
        <v>0.15695923170808901</v>
      </c>
    </row>
    <row r="750" spans="1:10" x14ac:dyDescent="0.2">
      <c r="C750" s="324" t="s">
        <v>362</v>
      </c>
      <c r="E750" s="338">
        <v>0.164992653934388</v>
      </c>
    </row>
    <row r="751" spans="1:10" x14ac:dyDescent="0.2">
      <c r="C751" s="324" t="s">
        <v>363</v>
      </c>
      <c r="E751" s="338">
        <v>0.17292309889417201</v>
      </c>
    </row>
    <row r="752" spans="1:10" x14ac:dyDescent="0.2">
      <c r="C752" s="324" t="s">
        <v>364</v>
      </c>
      <c r="E752" s="338">
        <v>0.181214411399019</v>
      </c>
    </row>
    <row r="753" spans="1:10" x14ac:dyDescent="0.2">
      <c r="C753" s="324" t="s">
        <v>365</v>
      </c>
      <c r="E753" s="338">
        <v>0.19073557513379</v>
      </c>
    </row>
    <row r="754" spans="1:10" x14ac:dyDescent="0.2">
      <c r="C754" s="324" t="s">
        <v>366</v>
      </c>
      <c r="E754" s="338">
        <v>0.20331220945579501</v>
      </c>
    </row>
    <row r="755" spans="1:10" x14ac:dyDescent="0.2">
      <c r="C755" s="324" t="s">
        <v>367</v>
      </c>
      <c r="E755" s="338">
        <v>0.28589733624985902</v>
      </c>
    </row>
    <row r="757" spans="1:10" x14ac:dyDescent="0.2">
      <c r="A757" s="333" t="s">
        <v>424</v>
      </c>
      <c r="B757" s="333"/>
      <c r="C757" s="333"/>
      <c r="D757" s="333"/>
      <c r="E757" s="333"/>
      <c r="F757" s="326"/>
      <c r="G757" s="333"/>
      <c r="H757" s="333"/>
      <c r="I757" s="333"/>
      <c r="J757" s="334" t="s">
        <v>425</v>
      </c>
    </row>
    <row r="759" spans="1:10" x14ac:dyDescent="0.2">
      <c r="B759" s="324" t="s">
        <v>335</v>
      </c>
    </row>
    <row r="760" spans="1:10" x14ac:dyDescent="0.2">
      <c r="C760" s="324" t="s">
        <v>391</v>
      </c>
    </row>
    <row r="761" spans="1:10" x14ac:dyDescent="0.2">
      <c r="C761" s="324" t="s">
        <v>392</v>
      </c>
    </row>
    <row r="762" spans="1:10" x14ac:dyDescent="0.2">
      <c r="C762" s="324" t="s">
        <v>372</v>
      </c>
    </row>
    <row r="782" spans="2:5" x14ac:dyDescent="0.2">
      <c r="B782" s="324" t="s">
        <v>339</v>
      </c>
      <c r="E782" s="335" t="s">
        <v>340</v>
      </c>
    </row>
    <row r="783" spans="2:5" x14ac:dyDescent="0.2">
      <c r="C783" s="324" t="s">
        <v>341</v>
      </c>
      <c r="E783" s="329">
        <v>1000000</v>
      </c>
    </row>
    <row r="784" spans="2:5" x14ac:dyDescent="0.2">
      <c r="C784" s="324" t="s">
        <v>342</v>
      </c>
      <c r="E784" s="338">
        <v>0</v>
      </c>
    </row>
    <row r="785" spans="1:10" x14ac:dyDescent="0.2">
      <c r="C785" s="324" t="s">
        <v>343</v>
      </c>
      <c r="E785" s="338">
        <v>0</v>
      </c>
    </row>
    <row r="786" spans="1:10" x14ac:dyDescent="0.2">
      <c r="C786" s="324" t="s">
        <v>344</v>
      </c>
      <c r="E786" s="338">
        <v>0</v>
      </c>
    </row>
    <row r="787" spans="1:10" x14ac:dyDescent="0.2">
      <c r="C787" s="324" t="s">
        <v>345</v>
      </c>
      <c r="E787" s="338">
        <v>0</v>
      </c>
    </row>
    <row r="788" spans="1:10" x14ac:dyDescent="0.2">
      <c r="C788" s="324" t="s">
        <v>346</v>
      </c>
      <c r="E788" s="338">
        <v>0</v>
      </c>
    </row>
    <row r="789" spans="1:10" x14ac:dyDescent="0.2">
      <c r="C789" s="324" t="s">
        <v>347</v>
      </c>
      <c r="E789" s="338">
        <v>0</v>
      </c>
    </row>
    <row r="790" spans="1:10" x14ac:dyDescent="0.2">
      <c r="C790" s="324" t="s">
        <v>348</v>
      </c>
      <c r="E790" s="339" t="s">
        <v>393</v>
      </c>
    </row>
    <row r="791" spans="1:10" x14ac:dyDescent="0.2">
      <c r="C791" s="324" t="s">
        <v>349</v>
      </c>
      <c r="E791" s="339" t="s">
        <v>393</v>
      </c>
    </row>
    <row r="792" spans="1:10" x14ac:dyDescent="0.2">
      <c r="C792" s="324" t="s">
        <v>350</v>
      </c>
      <c r="E792" s="339" t="s">
        <v>393</v>
      </c>
    </row>
    <row r="793" spans="1:10" x14ac:dyDescent="0.2">
      <c r="C793" s="324" t="s">
        <v>351</v>
      </c>
      <c r="E793" s="338">
        <v>0</v>
      </c>
    </row>
    <row r="794" spans="1:10" x14ac:dyDescent="0.2">
      <c r="C794" s="324" t="s">
        <v>352</v>
      </c>
      <c r="E794" s="338">
        <v>0</v>
      </c>
    </row>
    <row r="795" spans="1:10" x14ac:dyDescent="0.2">
      <c r="C795" s="324" t="s">
        <v>353</v>
      </c>
      <c r="E795" s="338">
        <v>0</v>
      </c>
    </row>
    <row r="796" spans="1:10" x14ac:dyDescent="0.2">
      <c r="C796" s="324" t="s">
        <v>354</v>
      </c>
      <c r="E796" s="338">
        <v>0</v>
      </c>
    </row>
    <row r="798" spans="1:10" x14ac:dyDescent="0.2">
      <c r="A798" s="333" t="s">
        <v>426</v>
      </c>
      <c r="B798" s="333"/>
      <c r="C798" s="333"/>
      <c r="D798" s="333"/>
      <c r="E798" s="333"/>
      <c r="F798" s="326"/>
      <c r="G798" s="333"/>
      <c r="H798" s="333"/>
      <c r="I798" s="333"/>
      <c r="J798" s="334" t="s">
        <v>425</v>
      </c>
    </row>
    <row r="800" spans="1:10" x14ac:dyDescent="0.2">
      <c r="B800" s="324" t="s">
        <v>356</v>
      </c>
      <c r="E800" s="335" t="s">
        <v>340</v>
      </c>
    </row>
    <row r="801" spans="1:10" x14ac:dyDescent="0.2">
      <c r="C801" s="324" t="s">
        <v>357</v>
      </c>
      <c r="E801" s="338">
        <v>0</v>
      </c>
    </row>
    <row r="802" spans="1:10" x14ac:dyDescent="0.2">
      <c r="C802" s="324" t="s">
        <v>358</v>
      </c>
      <c r="E802" s="338">
        <v>0</v>
      </c>
    </row>
    <row r="803" spans="1:10" x14ac:dyDescent="0.2">
      <c r="C803" s="324" t="s">
        <v>359</v>
      </c>
      <c r="E803" s="338">
        <v>0</v>
      </c>
    </row>
    <row r="804" spans="1:10" x14ac:dyDescent="0.2">
      <c r="C804" s="324" t="s">
        <v>360</v>
      </c>
      <c r="E804" s="338">
        <v>0</v>
      </c>
    </row>
    <row r="805" spans="1:10" x14ac:dyDescent="0.2">
      <c r="C805" s="324" t="s">
        <v>361</v>
      </c>
      <c r="E805" s="338">
        <v>0</v>
      </c>
    </row>
    <row r="806" spans="1:10" x14ac:dyDescent="0.2">
      <c r="C806" s="324" t="s">
        <v>362</v>
      </c>
      <c r="E806" s="338">
        <v>0</v>
      </c>
    </row>
    <row r="807" spans="1:10" x14ac:dyDescent="0.2">
      <c r="C807" s="324" t="s">
        <v>363</v>
      </c>
      <c r="E807" s="338">
        <v>0</v>
      </c>
    </row>
    <row r="808" spans="1:10" x14ac:dyDescent="0.2">
      <c r="C808" s="324" t="s">
        <v>364</v>
      </c>
      <c r="E808" s="338">
        <v>0</v>
      </c>
    </row>
    <row r="809" spans="1:10" x14ac:dyDescent="0.2">
      <c r="C809" s="324" t="s">
        <v>365</v>
      </c>
      <c r="E809" s="338">
        <v>0</v>
      </c>
    </row>
    <row r="810" spans="1:10" x14ac:dyDescent="0.2">
      <c r="C810" s="324" t="s">
        <v>366</v>
      </c>
      <c r="E810" s="338">
        <v>0</v>
      </c>
    </row>
    <row r="811" spans="1:10" x14ac:dyDescent="0.2">
      <c r="C811" s="324" t="s">
        <v>367</v>
      </c>
      <c r="E811" s="338">
        <v>0</v>
      </c>
    </row>
    <row r="813" spans="1:10" x14ac:dyDescent="0.2">
      <c r="A813" s="333" t="s">
        <v>427</v>
      </c>
      <c r="B813" s="333"/>
      <c r="C813" s="333"/>
      <c r="D813" s="333"/>
      <c r="E813" s="333"/>
      <c r="F813" s="326"/>
      <c r="G813" s="333"/>
      <c r="H813" s="333"/>
      <c r="I813" s="333"/>
      <c r="J813" s="334" t="s">
        <v>428</v>
      </c>
    </row>
    <row r="815" spans="1:10" x14ac:dyDescent="0.2">
      <c r="B815" s="324" t="s">
        <v>335</v>
      </c>
    </row>
    <row r="816" spans="1:10" x14ac:dyDescent="0.2">
      <c r="C816" s="324" t="s">
        <v>429</v>
      </c>
    </row>
    <row r="817" spans="3:3" x14ac:dyDescent="0.2">
      <c r="C817" s="324" t="s">
        <v>430</v>
      </c>
    </row>
    <row r="818" spans="3:3" x14ac:dyDescent="0.2">
      <c r="C818" s="324" t="s">
        <v>338</v>
      </c>
    </row>
    <row r="838" spans="2:5" x14ac:dyDescent="0.2">
      <c r="B838" s="324" t="s">
        <v>339</v>
      </c>
      <c r="E838" s="335" t="s">
        <v>340</v>
      </c>
    </row>
    <row r="839" spans="2:5" x14ac:dyDescent="0.2">
      <c r="C839" s="324" t="s">
        <v>341</v>
      </c>
      <c r="E839" s="329">
        <v>1000000</v>
      </c>
    </row>
    <row r="840" spans="2:5" x14ac:dyDescent="0.2">
      <c r="C840" s="324" t="s">
        <v>342</v>
      </c>
      <c r="E840" s="330">
        <v>0.50969787735751715</v>
      </c>
    </row>
    <row r="841" spans="2:5" x14ac:dyDescent="0.2">
      <c r="C841" s="324" t="s">
        <v>343</v>
      </c>
      <c r="E841" s="330">
        <v>0.50909480361119774</v>
      </c>
    </row>
    <row r="842" spans="2:5" x14ac:dyDescent="0.2">
      <c r="C842" s="324" t="s">
        <v>344</v>
      </c>
      <c r="E842" s="330">
        <v>0.50960188832676157</v>
      </c>
    </row>
    <row r="843" spans="2:5" x14ac:dyDescent="0.2">
      <c r="C843" s="324" t="s">
        <v>345</v>
      </c>
      <c r="E843" s="330">
        <v>0.51216123757437104</v>
      </c>
    </row>
    <row r="844" spans="2:5" x14ac:dyDescent="0.2">
      <c r="C844" s="324" t="s">
        <v>346</v>
      </c>
      <c r="E844" s="330">
        <v>2.4880691903641484E-2</v>
      </c>
    </row>
    <row r="845" spans="2:5" x14ac:dyDescent="0.2">
      <c r="C845" s="324" t="s">
        <v>347</v>
      </c>
      <c r="E845" s="330">
        <v>6.1904882960393099E-4</v>
      </c>
    </row>
    <row r="846" spans="2:5" x14ac:dyDescent="0.2">
      <c r="C846" s="324" t="s">
        <v>348</v>
      </c>
      <c r="E846" s="336">
        <v>-0.11268899618658547</v>
      </c>
    </row>
    <row r="847" spans="2:5" x14ac:dyDescent="0.2">
      <c r="C847" s="324" t="s">
        <v>349</v>
      </c>
      <c r="E847" s="337">
        <v>2.9439757905044317</v>
      </c>
    </row>
    <row r="848" spans="2:5" x14ac:dyDescent="0.2">
      <c r="C848" s="324" t="s">
        <v>350</v>
      </c>
      <c r="E848" s="336">
        <v>4.8872413796317571E-2</v>
      </c>
    </row>
    <row r="849" spans="1:10" x14ac:dyDescent="0.2">
      <c r="C849" s="324" t="s">
        <v>351</v>
      </c>
      <c r="E849" s="330">
        <v>0.38726246986577645</v>
      </c>
    </row>
    <row r="850" spans="1:10" x14ac:dyDescent="0.2">
      <c r="C850" s="324" t="s">
        <v>352</v>
      </c>
      <c r="E850" s="330">
        <v>0.61184376753412395</v>
      </c>
    </row>
    <row r="851" spans="1:10" x14ac:dyDescent="0.2">
      <c r="C851" s="324" t="s">
        <v>353</v>
      </c>
      <c r="E851" s="330">
        <v>0.2245812976683475</v>
      </c>
    </row>
    <row r="852" spans="1:10" x14ac:dyDescent="0.2">
      <c r="C852" s="324" t="s">
        <v>354</v>
      </c>
      <c r="E852" s="330">
        <v>2.4880691903641486E-5</v>
      </c>
    </row>
    <row r="854" spans="1:10" x14ac:dyDescent="0.2">
      <c r="A854" s="333" t="s">
        <v>431</v>
      </c>
      <c r="B854" s="333"/>
      <c r="C854" s="333"/>
      <c r="D854" s="333"/>
      <c r="E854" s="333"/>
      <c r="F854" s="326"/>
      <c r="G854" s="333"/>
      <c r="H854" s="333"/>
      <c r="I854" s="333"/>
      <c r="J854" s="334" t="s">
        <v>428</v>
      </c>
    </row>
    <row r="856" spans="1:10" x14ac:dyDescent="0.2">
      <c r="B856" s="324" t="s">
        <v>356</v>
      </c>
      <c r="E856" s="335" t="s">
        <v>340</v>
      </c>
    </row>
    <row r="857" spans="1:10" x14ac:dyDescent="0.2">
      <c r="C857" s="324" t="s">
        <v>357</v>
      </c>
      <c r="E857" s="330">
        <v>0.387262469865776</v>
      </c>
    </row>
    <row r="858" spans="1:10" x14ac:dyDescent="0.2">
      <c r="C858" s="324" t="s">
        <v>358</v>
      </c>
      <c r="E858" s="330">
        <v>0.47670900494665103</v>
      </c>
    </row>
    <row r="859" spans="1:10" x14ac:dyDescent="0.2">
      <c r="C859" s="324" t="s">
        <v>359</v>
      </c>
      <c r="E859" s="330">
        <v>0.48816096563983202</v>
      </c>
    </row>
    <row r="860" spans="1:10" x14ac:dyDescent="0.2">
      <c r="C860" s="324" t="s">
        <v>360</v>
      </c>
      <c r="E860" s="330">
        <v>0.49631877516999301</v>
      </c>
    </row>
    <row r="861" spans="1:10" x14ac:dyDescent="0.2">
      <c r="C861" s="324" t="s">
        <v>361</v>
      </c>
      <c r="E861" s="330">
        <v>0.50318007139128795</v>
      </c>
    </row>
    <row r="862" spans="1:10" x14ac:dyDescent="0.2">
      <c r="C862" s="324" t="s">
        <v>362</v>
      </c>
      <c r="E862" s="330">
        <v>0.50960183505113299</v>
      </c>
    </row>
    <row r="863" spans="1:10" x14ac:dyDescent="0.2">
      <c r="C863" s="324" t="s">
        <v>363</v>
      </c>
      <c r="E863" s="330">
        <v>0.51594464862602196</v>
      </c>
    </row>
    <row r="864" spans="1:10" x14ac:dyDescent="0.2">
      <c r="C864" s="324" t="s">
        <v>364</v>
      </c>
      <c r="E864" s="330">
        <v>0.522612949209184</v>
      </c>
    </row>
    <row r="865" spans="1:10" x14ac:dyDescent="0.2">
      <c r="C865" s="324" t="s">
        <v>365</v>
      </c>
      <c r="E865" s="330">
        <v>0.53031212219553603</v>
      </c>
    </row>
    <row r="866" spans="1:10" x14ac:dyDescent="0.2">
      <c r="C866" s="324" t="s">
        <v>366</v>
      </c>
      <c r="E866" s="330">
        <v>0.54074506806804801</v>
      </c>
    </row>
    <row r="867" spans="1:10" x14ac:dyDescent="0.2">
      <c r="C867" s="324" t="s">
        <v>367</v>
      </c>
      <c r="E867" s="330">
        <v>0.61184376753412395</v>
      </c>
    </row>
    <row r="869" spans="1:10" x14ac:dyDescent="0.2">
      <c r="A869" s="333" t="s">
        <v>432</v>
      </c>
      <c r="B869" s="333"/>
      <c r="C869" s="333"/>
      <c r="D869" s="333"/>
      <c r="E869" s="333"/>
      <c r="F869" s="326"/>
      <c r="G869" s="333"/>
      <c r="H869" s="333"/>
      <c r="I869" s="333"/>
      <c r="J869" s="334" t="s">
        <v>433</v>
      </c>
    </row>
    <row r="871" spans="1:10" x14ac:dyDescent="0.2">
      <c r="B871" s="324" t="s">
        <v>335</v>
      </c>
    </row>
    <row r="872" spans="1:10" x14ac:dyDescent="0.2">
      <c r="C872" s="324" t="s">
        <v>434</v>
      </c>
    </row>
    <row r="873" spans="1:10" x14ac:dyDescent="0.2">
      <c r="C873" s="324" t="s">
        <v>435</v>
      </c>
    </row>
    <row r="874" spans="1:10" x14ac:dyDescent="0.2">
      <c r="C874" s="324" t="s">
        <v>372</v>
      </c>
    </row>
    <row r="894" spans="2:5" x14ac:dyDescent="0.2">
      <c r="B894" s="324" t="s">
        <v>339</v>
      </c>
      <c r="E894" s="335" t="s">
        <v>340</v>
      </c>
    </row>
    <row r="895" spans="2:5" x14ac:dyDescent="0.2">
      <c r="C895" s="324" t="s">
        <v>341</v>
      </c>
      <c r="E895" s="329">
        <v>1000000</v>
      </c>
    </row>
    <row r="896" spans="2:5" x14ac:dyDescent="0.2">
      <c r="C896" s="324" t="s">
        <v>342</v>
      </c>
      <c r="E896" s="338">
        <v>0.66804157795694807</v>
      </c>
    </row>
    <row r="897" spans="1:10" x14ac:dyDescent="0.2">
      <c r="C897" s="324" t="s">
        <v>343</v>
      </c>
      <c r="E897" s="338">
        <v>0.66766565149969048</v>
      </c>
    </row>
    <row r="898" spans="1:10" x14ac:dyDescent="0.2">
      <c r="C898" s="324" t="s">
        <v>344</v>
      </c>
      <c r="E898" s="338">
        <v>0.66797126472295587</v>
      </c>
    </row>
    <row r="899" spans="1:10" x14ac:dyDescent="0.2">
      <c r="C899" s="324" t="s">
        <v>345</v>
      </c>
      <c r="E899" s="338">
        <v>0.66028739892631771</v>
      </c>
    </row>
    <row r="900" spans="1:10" x14ac:dyDescent="0.2">
      <c r="C900" s="324" t="s">
        <v>346</v>
      </c>
      <c r="E900" s="338">
        <v>1.0776920061034957E-2</v>
      </c>
    </row>
    <row r="901" spans="1:10" x14ac:dyDescent="0.2">
      <c r="C901" s="324" t="s">
        <v>347</v>
      </c>
      <c r="E901" s="338">
        <v>1.161420060019377E-4</v>
      </c>
    </row>
    <row r="902" spans="1:10" x14ac:dyDescent="0.2">
      <c r="C902" s="324" t="s">
        <v>348</v>
      </c>
      <c r="E902" s="336">
        <v>-0.12807851856319113</v>
      </c>
    </row>
    <row r="903" spans="1:10" x14ac:dyDescent="0.2">
      <c r="C903" s="324" t="s">
        <v>349</v>
      </c>
      <c r="E903" s="337">
        <v>2.5967516932699386</v>
      </c>
    </row>
    <row r="904" spans="1:10" x14ac:dyDescent="0.2">
      <c r="C904" s="324" t="s">
        <v>350</v>
      </c>
      <c r="E904" s="336">
        <v>1.6141192881239531E-2</v>
      </c>
    </row>
    <row r="905" spans="1:10" x14ac:dyDescent="0.2">
      <c r="C905" s="324" t="s">
        <v>351</v>
      </c>
      <c r="E905" s="338">
        <v>0.62657929813194801</v>
      </c>
    </row>
    <row r="906" spans="1:10" x14ac:dyDescent="0.2">
      <c r="C906" s="324" t="s">
        <v>352</v>
      </c>
      <c r="E906" s="338">
        <v>0.70325417906421528</v>
      </c>
    </row>
    <row r="907" spans="1:10" x14ac:dyDescent="0.2">
      <c r="C907" s="324" t="s">
        <v>353</v>
      </c>
      <c r="E907" s="338">
        <v>7.6674880932267264E-2</v>
      </c>
    </row>
    <row r="908" spans="1:10" x14ac:dyDescent="0.2">
      <c r="C908" s="324" t="s">
        <v>354</v>
      </c>
      <c r="E908" s="338">
        <v>1.0776920061034958E-5</v>
      </c>
    </row>
    <row r="910" spans="1:10" x14ac:dyDescent="0.2">
      <c r="A910" s="333" t="s">
        <v>436</v>
      </c>
      <c r="B910" s="333"/>
      <c r="C910" s="333"/>
      <c r="D910" s="333"/>
      <c r="E910" s="333"/>
      <c r="F910" s="326"/>
      <c r="G910" s="333"/>
      <c r="H910" s="333"/>
      <c r="I910" s="333"/>
      <c r="J910" s="334" t="s">
        <v>433</v>
      </c>
    </row>
    <row r="912" spans="1:10" x14ac:dyDescent="0.2">
      <c r="B912" s="324" t="s">
        <v>356</v>
      </c>
      <c r="E912" s="335" t="s">
        <v>340</v>
      </c>
    </row>
    <row r="913" spans="1:10" x14ac:dyDescent="0.2">
      <c r="C913" s="324" t="s">
        <v>357</v>
      </c>
      <c r="E913" s="338">
        <v>0.62657929813194801</v>
      </c>
    </row>
    <row r="914" spans="1:10" x14ac:dyDescent="0.2">
      <c r="C914" s="324" t="s">
        <v>358</v>
      </c>
      <c r="E914" s="338">
        <v>0.65315936586107204</v>
      </c>
    </row>
    <row r="915" spans="1:10" x14ac:dyDescent="0.2">
      <c r="C915" s="324" t="s">
        <v>359</v>
      </c>
      <c r="E915" s="338">
        <v>0.65822584153725505</v>
      </c>
    </row>
    <row r="916" spans="1:10" x14ac:dyDescent="0.2">
      <c r="C916" s="324" t="s">
        <v>360</v>
      </c>
      <c r="E916" s="338">
        <v>0.66197212287745799</v>
      </c>
    </row>
    <row r="917" spans="1:10" x14ac:dyDescent="0.2">
      <c r="C917" s="324" t="s">
        <v>361</v>
      </c>
      <c r="E917" s="338">
        <v>0.66511617104194198</v>
      </c>
    </row>
    <row r="918" spans="1:10" x14ac:dyDescent="0.2">
      <c r="C918" s="324" t="s">
        <v>362</v>
      </c>
      <c r="E918" s="338">
        <v>0.66797125776105604</v>
      </c>
    </row>
    <row r="919" spans="1:10" x14ac:dyDescent="0.2">
      <c r="C919" s="324" t="s">
        <v>363</v>
      </c>
      <c r="E919" s="338">
        <v>0.67079803430210105</v>
      </c>
    </row>
    <row r="920" spans="1:10" x14ac:dyDescent="0.2">
      <c r="C920" s="324" t="s">
        <v>364</v>
      </c>
      <c r="E920" s="338">
        <v>0.67378139867908304</v>
      </c>
    </row>
    <row r="921" spans="1:10" x14ac:dyDescent="0.2">
      <c r="C921" s="324" t="s">
        <v>365</v>
      </c>
      <c r="E921" s="338">
        <v>0.67721358843839796</v>
      </c>
    </row>
    <row r="922" spans="1:10" x14ac:dyDescent="0.2">
      <c r="C922" s="324" t="s">
        <v>366</v>
      </c>
      <c r="E922" s="338">
        <v>0.68169969549962295</v>
      </c>
    </row>
    <row r="923" spans="1:10" x14ac:dyDescent="0.2">
      <c r="C923" s="324" t="s">
        <v>367</v>
      </c>
      <c r="E923" s="338">
        <v>0.70325417906421495</v>
      </c>
    </row>
    <row r="925" spans="1:10" x14ac:dyDescent="0.2">
      <c r="A925" s="333" t="s">
        <v>437</v>
      </c>
      <c r="B925" s="333"/>
      <c r="C925" s="333"/>
      <c r="D925" s="333"/>
      <c r="E925" s="333"/>
      <c r="F925" s="326"/>
      <c r="G925" s="333"/>
      <c r="H925" s="333"/>
      <c r="I925" s="333"/>
      <c r="J925" s="334" t="s">
        <v>438</v>
      </c>
    </row>
    <row r="927" spans="1:10" x14ac:dyDescent="0.2">
      <c r="B927" s="324" t="s">
        <v>335</v>
      </c>
    </row>
    <row r="928" spans="1:10" x14ac:dyDescent="0.2">
      <c r="C928" s="324" t="s">
        <v>439</v>
      </c>
    </row>
    <row r="929" spans="3:3" x14ac:dyDescent="0.2">
      <c r="C929" s="324" t="s">
        <v>435</v>
      </c>
    </row>
    <row r="930" spans="3:3" x14ac:dyDescent="0.2">
      <c r="C930" s="324" t="s">
        <v>372</v>
      </c>
    </row>
    <row r="950" spans="2:5" x14ac:dyDescent="0.2">
      <c r="B950" s="324" t="s">
        <v>339</v>
      </c>
      <c r="E950" s="335" t="s">
        <v>340</v>
      </c>
    </row>
    <row r="951" spans="2:5" x14ac:dyDescent="0.2">
      <c r="C951" s="324" t="s">
        <v>341</v>
      </c>
      <c r="E951" s="329">
        <v>1000000</v>
      </c>
    </row>
    <row r="952" spans="2:5" x14ac:dyDescent="0.2">
      <c r="C952" s="324" t="s">
        <v>342</v>
      </c>
      <c r="E952" s="338">
        <v>0.66520618773303164</v>
      </c>
    </row>
    <row r="953" spans="2:5" x14ac:dyDescent="0.2">
      <c r="C953" s="324" t="s">
        <v>343</v>
      </c>
      <c r="E953" s="338">
        <v>0.66481481108078833</v>
      </c>
    </row>
    <row r="954" spans="2:5" x14ac:dyDescent="0.2">
      <c r="C954" s="324" t="s">
        <v>344</v>
      </c>
      <c r="E954" s="338">
        <v>0.6651144068512409</v>
      </c>
    </row>
    <row r="955" spans="2:5" x14ac:dyDescent="0.2">
      <c r="C955" s="324" t="s">
        <v>345</v>
      </c>
      <c r="E955" s="338">
        <v>0.66499229448076258</v>
      </c>
    </row>
    <row r="956" spans="2:5" x14ac:dyDescent="0.2">
      <c r="C956" s="324" t="s">
        <v>346</v>
      </c>
      <c r="E956" s="338">
        <v>1.0882058993939098E-2</v>
      </c>
    </row>
    <row r="957" spans="2:5" x14ac:dyDescent="0.2">
      <c r="C957" s="324" t="s">
        <v>347</v>
      </c>
      <c r="E957" s="338">
        <v>1.1841920794757079E-4</v>
      </c>
    </row>
    <row r="958" spans="2:5" x14ac:dyDescent="0.2">
      <c r="C958" s="324" t="s">
        <v>348</v>
      </c>
      <c r="E958" s="336">
        <v>-0.12496021284354246</v>
      </c>
    </row>
    <row r="959" spans="2:5" x14ac:dyDescent="0.2">
      <c r="C959" s="324" t="s">
        <v>349</v>
      </c>
      <c r="E959" s="337">
        <v>2.5932542997113148</v>
      </c>
    </row>
    <row r="960" spans="2:5" x14ac:dyDescent="0.2">
      <c r="C960" s="324" t="s">
        <v>350</v>
      </c>
      <c r="E960" s="336">
        <v>1.6368556795911562E-2</v>
      </c>
    </row>
    <row r="961" spans="1:10" x14ac:dyDescent="0.2">
      <c r="C961" s="324" t="s">
        <v>351</v>
      </c>
      <c r="E961" s="338">
        <v>0.62314063825861576</v>
      </c>
    </row>
    <row r="962" spans="1:10" x14ac:dyDescent="0.2">
      <c r="C962" s="324" t="s">
        <v>352</v>
      </c>
      <c r="E962" s="338">
        <v>0.702858499858387</v>
      </c>
    </row>
    <row r="963" spans="1:10" x14ac:dyDescent="0.2">
      <c r="C963" s="324" t="s">
        <v>353</v>
      </c>
      <c r="E963" s="338">
        <v>7.9717861599771234E-2</v>
      </c>
    </row>
    <row r="964" spans="1:10" x14ac:dyDescent="0.2">
      <c r="C964" s="324" t="s">
        <v>354</v>
      </c>
      <c r="E964" s="338">
        <v>1.0882058993939098E-5</v>
      </c>
    </row>
    <row r="966" spans="1:10" x14ac:dyDescent="0.2">
      <c r="A966" s="333" t="s">
        <v>440</v>
      </c>
      <c r="B966" s="333"/>
      <c r="C966" s="333"/>
      <c r="D966" s="333"/>
      <c r="E966" s="333"/>
      <c r="F966" s="326"/>
      <c r="G966" s="333"/>
      <c r="H966" s="333"/>
      <c r="I966" s="333"/>
      <c r="J966" s="334" t="s">
        <v>438</v>
      </c>
    </row>
    <row r="968" spans="1:10" x14ac:dyDescent="0.2">
      <c r="B968" s="324" t="s">
        <v>356</v>
      </c>
      <c r="E968" s="335" t="s">
        <v>340</v>
      </c>
    </row>
    <row r="969" spans="1:10" x14ac:dyDescent="0.2">
      <c r="C969" s="324" t="s">
        <v>357</v>
      </c>
      <c r="E969" s="338">
        <v>0.62314063825861599</v>
      </c>
    </row>
    <row r="970" spans="1:10" x14ac:dyDescent="0.2">
      <c r="C970" s="324" t="s">
        <v>358</v>
      </c>
      <c r="E970" s="338">
        <v>0.65018220004052196</v>
      </c>
    </row>
    <row r="971" spans="1:10" x14ac:dyDescent="0.2">
      <c r="C971" s="324" t="s">
        <v>359</v>
      </c>
      <c r="E971" s="338">
        <v>0.655284175753438</v>
      </c>
    </row>
    <row r="972" spans="1:10" x14ac:dyDescent="0.2">
      <c r="C972" s="324" t="s">
        <v>360</v>
      </c>
      <c r="E972" s="338">
        <v>0.65903971307655895</v>
      </c>
    </row>
    <row r="973" spans="1:10" x14ac:dyDescent="0.2">
      <c r="C973" s="324" t="s">
        <v>361</v>
      </c>
      <c r="E973" s="338">
        <v>0.66221576975694896</v>
      </c>
    </row>
    <row r="974" spans="1:10" x14ac:dyDescent="0.2">
      <c r="C974" s="324" t="s">
        <v>362</v>
      </c>
      <c r="E974" s="338">
        <v>0.66511434477968001</v>
      </c>
    </row>
    <row r="975" spans="1:10" x14ac:dyDescent="0.2">
      <c r="C975" s="324" t="s">
        <v>363</v>
      </c>
      <c r="E975" s="338">
        <v>0.66796513723584205</v>
      </c>
    </row>
    <row r="976" spans="1:10" x14ac:dyDescent="0.2">
      <c r="C976" s="324" t="s">
        <v>364</v>
      </c>
      <c r="E976" s="338">
        <v>0.67099687599294</v>
      </c>
    </row>
    <row r="977" spans="1:10" x14ac:dyDescent="0.2">
      <c r="C977" s="324" t="s">
        <v>365</v>
      </c>
      <c r="E977" s="338">
        <v>0.67447510949751799</v>
      </c>
    </row>
    <row r="978" spans="1:10" x14ac:dyDescent="0.2">
      <c r="C978" s="324" t="s">
        <v>366</v>
      </c>
      <c r="E978" s="338">
        <v>0.67896021820903296</v>
      </c>
    </row>
    <row r="979" spans="1:10" x14ac:dyDescent="0.2">
      <c r="C979" s="324" t="s">
        <v>367</v>
      </c>
      <c r="E979" s="338">
        <v>0.702858499858387</v>
      </c>
    </row>
    <row r="981" spans="1:10" x14ac:dyDescent="0.2">
      <c r="A981" s="333" t="s">
        <v>441</v>
      </c>
      <c r="B981" s="333"/>
      <c r="C981" s="333"/>
      <c r="D981" s="333"/>
      <c r="E981" s="333"/>
      <c r="F981" s="326"/>
      <c r="G981" s="333"/>
      <c r="H981" s="333"/>
      <c r="I981" s="333"/>
      <c r="J981" s="334" t="s">
        <v>442</v>
      </c>
    </row>
    <row r="983" spans="1:10" x14ac:dyDescent="0.2">
      <c r="B983" s="324" t="s">
        <v>335</v>
      </c>
    </row>
    <row r="984" spans="1:10" x14ac:dyDescent="0.2">
      <c r="C984" s="324" t="s">
        <v>386</v>
      </c>
    </row>
    <row r="985" spans="1:10" x14ac:dyDescent="0.2">
      <c r="C985" s="324" t="s">
        <v>387</v>
      </c>
    </row>
    <row r="986" spans="1:10" x14ac:dyDescent="0.2">
      <c r="C986" s="324" t="s">
        <v>372</v>
      </c>
    </row>
    <row r="1006" spans="2:5" x14ac:dyDescent="0.2">
      <c r="B1006" s="324" t="s">
        <v>339</v>
      </c>
      <c r="E1006" s="335" t="s">
        <v>340</v>
      </c>
    </row>
    <row r="1007" spans="2:5" x14ac:dyDescent="0.2">
      <c r="C1007" s="324" t="s">
        <v>341</v>
      </c>
      <c r="E1007" s="329">
        <v>1000000</v>
      </c>
    </row>
    <row r="1008" spans="2:5" x14ac:dyDescent="0.2">
      <c r="C1008" s="324" t="s">
        <v>342</v>
      </c>
      <c r="E1008" s="338">
        <v>0.31991318523765472</v>
      </c>
    </row>
    <row r="1009" spans="1:10" x14ac:dyDescent="0.2">
      <c r="C1009" s="324" t="s">
        <v>343</v>
      </c>
      <c r="E1009" s="338">
        <v>0.31907804504460202</v>
      </c>
    </row>
    <row r="1010" spans="1:10" x14ac:dyDescent="0.2">
      <c r="C1010" s="324" t="s">
        <v>344</v>
      </c>
      <c r="E1010" s="338">
        <v>0.31971391907789881</v>
      </c>
    </row>
    <row r="1011" spans="1:10" x14ac:dyDescent="0.2">
      <c r="C1011" s="324" t="s">
        <v>345</v>
      </c>
      <c r="E1011" s="338">
        <v>0.31534169189770894</v>
      </c>
    </row>
    <row r="1012" spans="1:10" x14ac:dyDescent="0.2">
      <c r="C1012" s="324" t="s">
        <v>346</v>
      </c>
      <c r="E1012" s="338">
        <v>2.5978463430348965E-2</v>
      </c>
    </row>
    <row r="1013" spans="1:10" x14ac:dyDescent="0.2">
      <c r="C1013" s="324" t="s">
        <v>347</v>
      </c>
      <c r="E1013" s="338">
        <v>6.7488056220197843E-4</v>
      </c>
    </row>
    <row r="1014" spans="1:10" x14ac:dyDescent="0.2">
      <c r="C1014" s="324" t="s">
        <v>348</v>
      </c>
      <c r="E1014" s="336">
        <v>-0.12833028603320137</v>
      </c>
    </row>
    <row r="1015" spans="1:10" x14ac:dyDescent="0.2">
      <c r="C1015" s="324" t="s">
        <v>349</v>
      </c>
      <c r="E1015" s="337">
        <v>2.8055536249502424</v>
      </c>
    </row>
    <row r="1016" spans="1:10" x14ac:dyDescent="0.2">
      <c r="C1016" s="324" t="s">
        <v>350</v>
      </c>
      <c r="E1016" s="336">
        <v>8.1417270269151826E-2</v>
      </c>
    </row>
    <row r="1017" spans="1:10" x14ac:dyDescent="0.2">
      <c r="C1017" s="324" t="s">
        <v>351</v>
      </c>
      <c r="E1017" s="338">
        <v>0.20579355570528354</v>
      </c>
    </row>
    <row r="1018" spans="1:10" x14ac:dyDescent="0.2">
      <c r="C1018" s="324" t="s">
        <v>352</v>
      </c>
      <c r="E1018" s="338">
        <v>0.42037166150432737</v>
      </c>
    </row>
    <row r="1019" spans="1:10" x14ac:dyDescent="0.2">
      <c r="C1019" s="324" t="s">
        <v>353</v>
      </c>
      <c r="E1019" s="338">
        <v>0.21457810579904382</v>
      </c>
    </row>
    <row r="1020" spans="1:10" x14ac:dyDescent="0.2">
      <c r="C1020" s="324" t="s">
        <v>354</v>
      </c>
      <c r="E1020" s="338">
        <v>2.5978463430348964E-5</v>
      </c>
    </row>
    <row r="1022" spans="1:10" x14ac:dyDescent="0.2">
      <c r="A1022" s="333" t="s">
        <v>443</v>
      </c>
      <c r="B1022" s="333"/>
      <c r="C1022" s="333"/>
      <c r="D1022" s="333"/>
      <c r="E1022" s="333"/>
      <c r="F1022" s="326"/>
      <c r="G1022" s="333"/>
      <c r="H1022" s="333"/>
      <c r="I1022" s="333"/>
      <c r="J1022" s="334" t="s">
        <v>442</v>
      </c>
    </row>
    <row r="1024" spans="1:10" x14ac:dyDescent="0.2">
      <c r="B1024" s="324" t="s">
        <v>356</v>
      </c>
      <c r="E1024" s="335" t="s">
        <v>340</v>
      </c>
    </row>
    <row r="1025" spans="1:10" x14ac:dyDescent="0.2">
      <c r="C1025" s="324" t="s">
        <v>357</v>
      </c>
      <c r="E1025" s="338">
        <v>0.20579355570528399</v>
      </c>
    </row>
    <row r="1026" spans="1:10" x14ac:dyDescent="0.2">
      <c r="C1026" s="324" t="s">
        <v>358</v>
      </c>
      <c r="E1026" s="338">
        <v>0.284861722017487</v>
      </c>
    </row>
    <row r="1027" spans="1:10" x14ac:dyDescent="0.2">
      <c r="C1027" s="324" t="s">
        <v>359</v>
      </c>
      <c r="E1027" s="338">
        <v>0.29685359381805998</v>
      </c>
    </row>
    <row r="1028" spans="1:10" x14ac:dyDescent="0.2">
      <c r="C1028" s="324" t="s">
        <v>360</v>
      </c>
      <c r="E1028" s="338">
        <v>0.3055578647071</v>
      </c>
    </row>
    <row r="1029" spans="1:10" x14ac:dyDescent="0.2">
      <c r="C1029" s="324" t="s">
        <v>361</v>
      </c>
      <c r="E1029" s="338">
        <v>0.31290898095679698</v>
      </c>
    </row>
    <row r="1030" spans="1:10" x14ac:dyDescent="0.2">
      <c r="C1030" s="324" t="s">
        <v>362</v>
      </c>
      <c r="E1030" s="338">
        <v>0.31971389778395698</v>
      </c>
    </row>
    <row r="1031" spans="1:10" x14ac:dyDescent="0.2">
      <c r="C1031" s="324" t="s">
        <v>363</v>
      </c>
      <c r="E1031" s="338">
        <v>0.32642425378163398</v>
      </c>
    </row>
    <row r="1032" spans="1:10" x14ac:dyDescent="0.2">
      <c r="C1032" s="324" t="s">
        <v>364</v>
      </c>
      <c r="E1032" s="338">
        <v>0.33353856602065901</v>
      </c>
    </row>
    <row r="1033" spans="1:10" x14ac:dyDescent="0.2">
      <c r="C1033" s="324" t="s">
        <v>365</v>
      </c>
      <c r="E1033" s="338">
        <v>0.341612343993899</v>
      </c>
    </row>
    <row r="1034" spans="1:10" x14ac:dyDescent="0.2">
      <c r="C1034" s="324" t="s">
        <v>366</v>
      </c>
      <c r="E1034" s="338">
        <v>0.352280318646505</v>
      </c>
    </row>
    <row r="1035" spans="1:10" x14ac:dyDescent="0.2">
      <c r="C1035" s="324" t="s">
        <v>367</v>
      </c>
      <c r="E1035" s="338">
        <v>0.42037166150432698</v>
      </c>
    </row>
    <row r="1037" spans="1:10" x14ac:dyDescent="0.2">
      <c r="A1037" s="333" t="s">
        <v>444</v>
      </c>
      <c r="B1037" s="333"/>
      <c r="C1037" s="333"/>
      <c r="D1037" s="333"/>
      <c r="E1037" s="333"/>
      <c r="F1037" s="326"/>
      <c r="G1037" s="333"/>
      <c r="H1037" s="333"/>
      <c r="I1037" s="333"/>
      <c r="J1037" s="334" t="s">
        <v>445</v>
      </c>
    </row>
    <row r="1039" spans="1:10" x14ac:dyDescent="0.2">
      <c r="B1039" s="324" t="s">
        <v>335</v>
      </c>
    </row>
    <row r="1040" spans="1:10" x14ac:dyDescent="0.2">
      <c r="C1040" s="324" t="s">
        <v>391</v>
      </c>
    </row>
    <row r="1041" spans="3:3" x14ac:dyDescent="0.2">
      <c r="C1041" s="324" t="s">
        <v>392</v>
      </c>
    </row>
    <row r="1042" spans="3:3" x14ac:dyDescent="0.2">
      <c r="C1042" s="324" t="s">
        <v>372</v>
      </c>
    </row>
    <row r="1062" spans="2:5" x14ac:dyDescent="0.2">
      <c r="B1062" s="324" t="s">
        <v>339</v>
      </c>
      <c r="E1062" s="335" t="s">
        <v>340</v>
      </c>
    </row>
    <row r="1063" spans="2:5" x14ac:dyDescent="0.2">
      <c r="C1063" s="324" t="s">
        <v>341</v>
      </c>
      <c r="E1063" s="329">
        <v>1000000</v>
      </c>
    </row>
    <row r="1064" spans="2:5" x14ac:dyDescent="0.2">
      <c r="C1064" s="324" t="s">
        <v>342</v>
      </c>
      <c r="E1064" s="338">
        <v>0</v>
      </c>
    </row>
    <row r="1065" spans="2:5" x14ac:dyDescent="0.2">
      <c r="C1065" s="324" t="s">
        <v>343</v>
      </c>
      <c r="E1065" s="338">
        <v>0</v>
      </c>
    </row>
    <row r="1066" spans="2:5" x14ac:dyDescent="0.2">
      <c r="C1066" s="324" t="s">
        <v>344</v>
      </c>
      <c r="E1066" s="338">
        <v>0</v>
      </c>
    </row>
    <row r="1067" spans="2:5" x14ac:dyDescent="0.2">
      <c r="C1067" s="324" t="s">
        <v>345</v>
      </c>
      <c r="E1067" s="338">
        <v>0</v>
      </c>
    </row>
    <row r="1068" spans="2:5" x14ac:dyDescent="0.2">
      <c r="C1068" s="324" t="s">
        <v>346</v>
      </c>
      <c r="E1068" s="338">
        <v>0</v>
      </c>
    </row>
    <row r="1069" spans="2:5" x14ac:dyDescent="0.2">
      <c r="C1069" s="324" t="s">
        <v>347</v>
      </c>
      <c r="E1069" s="338">
        <v>0</v>
      </c>
    </row>
    <row r="1070" spans="2:5" x14ac:dyDescent="0.2">
      <c r="C1070" s="324" t="s">
        <v>348</v>
      </c>
      <c r="E1070" s="339" t="s">
        <v>393</v>
      </c>
    </row>
    <row r="1071" spans="2:5" x14ac:dyDescent="0.2">
      <c r="C1071" s="324" t="s">
        <v>349</v>
      </c>
      <c r="E1071" s="339" t="s">
        <v>393</v>
      </c>
    </row>
    <row r="1072" spans="2:5" x14ac:dyDescent="0.2">
      <c r="C1072" s="324" t="s">
        <v>350</v>
      </c>
      <c r="E1072" s="339" t="s">
        <v>393</v>
      </c>
    </row>
    <row r="1073" spans="1:10" x14ac:dyDescent="0.2">
      <c r="C1073" s="324" t="s">
        <v>351</v>
      </c>
      <c r="E1073" s="338">
        <v>0</v>
      </c>
    </row>
    <row r="1074" spans="1:10" x14ac:dyDescent="0.2">
      <c r="C1074" s="324" t="s">
        <v>352</v>
      </c>
      <c r="E1074" s="338">
        <v>0</v>
      </c>
    </row>
    <row r="1075" spans="1:10" x14ac:dyDescent="0.2">
      <c r="C1075" s="324" t="s">
        <v>353</v>
      </c>
      <c r="E1075" s="338">
        <v>0</v>
      </c>
    </row>
    <row r="1076" spans="1:10" x14ac:dyDescent="0.2">
      <c r="C1076" s="324" t="s">
        <v>354</v>
      </c>
      <c r="E1076" s="338">
        <v>0</v>
      </c>
    </row>
    <row r="1078" spans="1:10" x14ac:dyDescent="0.2">
      <c r="A1078" s="333" t="s">
        <v>446</v>
      </c>
      <c r="B1078" s="333"/>
      <c r="C1078" s="333"/>
      <c r="D1078" s="333"/>
      <c r="E1078" s="333"/>
      <c r="F1078" s="326"/>
      <c r="G1078" s="333"/>
      <c r="H1078" s="333"/>
      <c r="I1078" s="333"/>
      <c r="J1078" s="334" t="s">
        <v>445</v>
      </c>
    </row>
    <row r="1080" spans="1:10" x14ac:dyDescent="0.2">
      <c r="B1080" s="324" t="s">
        <v>356</v>
      </c>
      <c r="E1080" s="335" t="s">
        <v>340</v>
      </c>
    </row>
    <row r="1081" spans="1:10" x14ac:dyDescent="0.2">
      <c r="C1081" s="324" t="s">
        <v>357</v>
      </c>
      <c r="E1081" s="338">
        <v>0</v>
      </c>
    </row>
    <row r="1082" spans="1:10" x14ac:dyDescent="0.2">
      <c r="C1082" s="324" t="s">
        <v>358</v>
      </c>
      <c r="E1082" s="338">
        <v>0</v>
      </c>
    </row>
    <row r="1083" spans="1:10" x14ac:dyDescent="0.2">
      <c r="C1083" s="324" t="s">
        <v>359</v>
      </c>
      <c r="E1083" s="338">
        <v>0</v>
      </c>
    </row>
    <row r="1084" spans="1:10" x14ac:dyDescent="0.2">
      <c r="C1084" s="324" t="s">
        <v>360</v>
      </c>
      <c r="E1084" s="338">
        <v>0</v>
      </c>
    </row>
    <row r="1085" spans="1:10" x14ac:dyDescent="0.2">
      <c r="C1085" s="324" t="s">
        <v>361</v>
      </c>
      <c r="E1085" s="338">
        <v>0</v>
      </c>
    </row>
    <row r="1086" spans="1:10" x14ac:dyDescent="0.2">
      <c r="C1086" s="324" t="s">
        <v>362</v>
      </c>
      <c r="E1086" s="338">
        <v>0</v>
      </c>
    </row>
    <row r="1087" spans="1:10" x14ac:dyDescent="0.2">
      <c r="C1087" s="324" t="s">
        <v>363</v>
      </c>
      <c r="E1087" s="338">
        <v>0</v>
      </c>
    </row>
    <row r="1088" spans="1:10" x14ac:dyDescent="0.2">
      <c r="C1088" s="324" t="s">
        <v>364</v>
      </c>
      <c r="E1088" s="338">
        <v>0</v>
      </c>
    </row>
    <row r="1089" spans="1:10" x14ac:dyDescent="0.2">
      <c r="C1089" s="324" t="s">
        <v>365</v>
      </c>
      <c r="E1089" s="338">
        <v>0</v>
      </c>
    </row>
    <row r="1090" spans="1:10" x14ac:dyDescent="0.2">
      <c r="C1090" s="324" t="s">
        <v>366</v>
      </c>
      <c r="E1090" s="338">
        <v>0</v>
      </c>
    </row>
    <row r="1091" spans="1:10" x14ac:dyDescent="0.2">
      <c r="C1091" s="324" t="s">
        <v>367</v>
      </c>
      <c r="E1091" s="338">
        <v>0</v>
      </c>
    </row>
    <row r="1093" spans="1:10" x14ac:dyDescent="0.2">
      <c r="A1093" s="333" t="s">
        <v>447</v>
      </c>
      <c r="B1093" s="333"/>
      <c r="C1093" s="333"/>
      <c r="D1093" s="333"/>
      <c r="E1093" s="333"/>
      <c r="F1093" s="326"/>
      <c r="G1093" s="333"/>
      <c r="H1093" s="333"/>
      <c r="I1093" s="333"/>
      <c r="J1093" s="334" t="s">
        <v>448</v>
      </c>
    </row>
    <row r="1095" spans="1:10" x14ac:dyDescent="0.2">
      <c r="B1095" s="324" t="s">
        <v>335</v>
      </c>
    </row>
    <row r="1096" spans="1:10" x14ac:dyDescent="0.2">
      <c r="C1096" s="324" t="s">
        <v>397</v>
      </c>
    </row>
    <row r="1097" spans="1:10" x14ac:dyDescent="0.2">
      <c r="C1097" s="324" t="s">
        <v>398</v>
      </c>
    </row>
    <row r="1098" spans="1:10" x14ac:dyDescent="0.2">
      <c r="C1098" s="324" t="s">
        <v>372</v>
      </c>
    </row>
    <row r="1118" spans="2:5" x14ac:dyDescent="0.2">
      <c r="B1118" s="324" t="s">
        <v>339</v>
      </c>
      <c r="E1118" s="335" t="s">
        <v>340</v>
      </c>
    </row>
    <row r="1119" spans="2:5" x14ac:dyDescent="0.2">
      <c r="C1119" s="324" t="s">
        <v>341</v>
      </c>
      <c r="E1119" s="329">
        <v>1000000</v>
      </c>
    </row>
    <row r="1120" spans="2:5" x14ac:dyDescent="0.2">
      <c r="C1120" s="324" t="s">
        <v>342</v>
      </c>
      <c r="E1120" s="338">
        <v>0.159002729429364</v>
      </c>
    </row>
    <row r="1121" spans="1:10" x14ac:dyDescent="0.2">
      <c r="C1121" s="324" t="s">
        <v>343</v>
      </c>
      <c r="E1121" s="338">
        <v>0.15803223940885325</v>
      </c>
    </row>
    <row r="1122" spans="1:10" x14ac:dyDescent="0.2">
      <c r="C1122" s="324" t="s">
        <v>344</v>
      </c>
      <c r="E1122" s="338">
        <v>0.1588456373902471</v>
      </c>
    </row>
    <row r="1123" spans="1:10" x14ac:dyDescent="0.2">
      <c r="C1123" s="324" t="s">
        <v>345</v>
      </c>
      <c r="E1123" s="338">
        <v>0.15996886019700704</v>
      </c>
    </row>
    <row r="1124" spans="1:10" x14ac:dyDescent="0.2">
      <c r="C1124" s="324" t="s">
        <v>346</v>
      </c>
      <c r="E1124" s="338">
        <v>3.0684568962038316E-2</v>
      </c>
    </row>
    <row r="1125" spans="1:10" x14ac:dyDescent="0.2">
      <c r="C1125" s="324" t="s">
        <v>347</v>
      </c>
      <c r="E1125" s="338">
        <v>9.4154277238608507E-4</v>
      </c>
    </row>
    <row r="1126" spans="1:10" x14ac:dyDescent="0.2">
      <c r="C1126" s="324" t="s">
        <v>348</v>
      </c>
      <c r="E1126" s="336">
        <v>-0.12843495007623143</v>
      </c>
    </row>
    <row r="1127" spans="1:10" x14ac:dyDescent="0.2">
      <c r="C1127" s="324" t="s">
        <v>349</v>
      </c>
      <c r="E1127" s="337">
        <v>2.7658231513087563</v>
      </c>
    </row>
    <row r="1128" spans="1:10" x14ac:dyDescent="0.2">
      <c r="C1128" s="324" t="s">
        <v>350</v>
      </c>
      <c r="E1128" s="336">
        <v>0.1941665135976002</v>
      </c>
    </row>
    <row r="1129" spans="1:10" x14ac:dyDescent="0.2">
      <c r="C1129" s="324" t="s">
        <v>351</v>
      </c>
      <c r="E1129" s="338">
        <v>2.4275458718549088E-2</v>
      </c>
    </row>
    <row r="1130" spans="1:10" x14ac:dyDescent="0.2">
      <c r="C1130" s="324" t="s">
        <v>352</v>
      </c>
      <c r="E1130" s="338">
        <v>0.28130199867764527</v>
      </c>
    </row>
    <row r="1131" spans="1:10" x14ac:dyDescent="0.2">
      <c r="C1131" s="324" t="s">
        <v>353</v>
      </c>
      <c r="E1131" s="338">
        <v>0.25702653995909619</v>
      </c>
    </row>
    <row r="1132" spans="1:10" x14ac:dyDescent="0.2">
      <c r="C1132" s="324" t="s">
        <v>354</v>
      </c>
      <c r="E1132" s="338">
        <v>3.0684568962038317E-5</v>
      </c>
    </row>
    <row r="1134" spans="1:10" x14ac:dyDescent="0.2">
      <c r="A1134" s="333" t="s">
        <v>449</v>
      </c>
      <c r="B1134" s="333"/>
      <c r="C1134" s="333"/>
      <c r="D1134" s="333"/>
      <c r="E1134" s="333"/>
      <c r="F1134" s="326"/>
      <c r="G1134" s="333"/>
      <c r="H1134" s="333"/>
      <c r="I1134" s="333"/>
      <c r="J1134" s="334" t="s">
        <v>448</v>
      </c>
    </row>
    <row r="1136" spans="1:10" x14ac:dyDescent="0.2">
      <c r="B1136" s="324" t="s">
        <v>356</v>
      </c>
      <c r="E1136" s="335" t="s">
        <v>340</v>
      </c>
    </row>
    <row r="1137" spans="1:10" x14ac:dyDescent="0.2">
      <c r="C1137" s="324" t="s">
        <v>357</v>
      </c>
      <c r="E1137" s="338">
        <v>2.4275458718549001E-2</v>
      </c>
    </row>
    <row r="1138" spans="1:10" x14ac:dyDescent="0.2">
      <c r="C1138" s="324" t="s">
        <v>358</v>
      </c>
      <c r="E1138" s="338">
        <v>0.117513108356747</v>
      </c>
    </row>
    <row r="1139" spans="1:10" x14ac:dyDescent="0.2">
      <c r="C1139" s="324" t="s">
        <v>359</v>
      </c>
      <c r="E1139" s="338">
        <v>0.13165258693942999</v>
      </c>
    </row>
    <row r="1140" spans="1:10" x14ac:dyDescent="0.2">
      <c r="C1140" s="324" t="s">
        <v>360</v>
      </c>
      <c r="E1140" s="338">
        <v>0.141997061775964</v>
      </c>
    </row>
    <row r="1141" spans="1:10" x14ac:dyDescent="0.2">
      <c r="C1141" s="324" t="s">
        <v>361</v>
      </c>
      <c r="E1141" s="338">
        <v>0.15075889153049199</v>
      </c>
    </row>
    <row r="1142" spans="1:10" x14ac:dyDescent="0.2">
      <c r="C1142" s="324" t="s">
        <v>362</v>
      </c>
      <c r="E1142" s="338">
        <v>0.15884556422344001</v>
      </c>
    </row>
    <row r="1143" spans="1:10" x14ac:dyDescent="0.2">
      <c r="C1143" s="324" t="s">
        <v>363</v>
      </c>
      <c r="E1143" s="338">
        <v>0.16681536309647399</v>
      </c>
    </row>
    <row r="1144" spans="1:10" x14ac:dyDescent="0.2">
      <c r="C1144" s="324" t="s">
        <v>364</v>
      </c>
      <c r="E1144" s="338">
        <v>0.17515583180658001</v>
      </c>
    </row>
    <row r="1145" spans="1:10" x14ac:dyDescent="0.2">
      <c r="C1145" s="324" t="s">
        <v>365</v>
      </c>
      <c r="E1145" s="338">
        <v>0.184731123848863</v>
      </c>
    </row>
    <row r="1146" spans="1:10" x14ac:dyDescent="0.2">
      <c r="C1146" s="324" t="s">
        <v>366</v>
      </c>
      <c r="E1146" s="338">
        <v>0.197405238772347</v>
      </c>
    </row>
    <row r="1147" spans="1:10" x14ac:dyDescent="0.2">
      <c r="C1147" s="324" t="s">
        <v>367</v>
      </c>
      <c r="E1147" s="338">
        <v>0.28130199867764499</v>
      </c>
    </row>
    <row r="1149" spans="1:10" x14ac:dyDescent="0.2">
      <c r="A1149" s="333" t="s">
        <v>450</v>
      </c>
      <c r="B1149" s="333"/>
      <c r="C1149" s="333"/>
      <c r="D1149" s="333"/>
      <c r="E1149" s="333"/>
      <c r="F1149" s="326"/>
      <c r="G1149" s="333"/>
      <c r="H1149" s="333"/>
      <c r="I1149" s="333"/>
      <c r="J1149" s="334" t="s">
        <v>451</v>
      </c>
    </row>
    <row r="1151" spans="1:10" x14ac:dyDescent="0.2">
      <c r="B1151" s="324" t="s">
        <v>335</v>
      </c>
    </row>
    <row r="1152" spans="1:10" x14ac:dyDescent="0.2">
      <c r="C1152" s="324" t="s">
        <v>452</v>
      </c>
    </row>
    <row r="1153" spans="3:3" x14ac:dyDescent="0.2">
      <c r="C1153" s="324" t="s">
        <v>453</v>
      </c>
    </row>
    <row r="1154" spans="3:3" x14ac:dyDescent="0.2">
      <c r="C1154" s="324" t="s">
        <v>338</v>
      </c>
    </row>
    <row r="1174" spans="2:5" x14ac:dyDescent="0.2">
      <c r="B1174" s="324" t="s">
        <v>339</v>
      </c>
      <c r="E1174" s="335" t="s">
        <v>340</v>
      </c>
    </row>
    <row r="1175" spans="2:5" x14ac:dyDescent="0.2">
      <c r="C1175" s="324" t="s">
        <v>341</v>
      </c>
      <c r="E1175" s="329">
        <v>1000000</v>
      </c>
    </row>
    <row r="1176" spans="2:5" x14ac:dyDescent="0.2">
      <c r="C1176" s="324" t="s">
        <v>342</v>
      </c>
      <c r="E1176" s="330">
        <v>0.50044381601189669</v>
      </c>
    </row>
    <row r="1177" spans="2:5" x14ac:dyDescent="0.2">
      <c r="C1177" s="324" t="s">
        <v>343</v>
      </c>
      <c r="E1177" s="330">
        <v>0.49983680479465797</v>
      </c>
    </row>
    <row r="1178" spans="2:5" x14ac:dyDescent="0.2">
      <c r="C1178" s="324" t="s">
        <v>344</v>
      </c>
      <c r="E1178" s="330">
        <v>0.50035125913302236</v>
      </c>
    </row>
    <row r="1179" spans="2:5" x14ac:dyDescent="0.2">
      <c r="C1179" s="324" t="s">
        <v>345</v>
      </c>
      <c r="E1179" s="330">
        <v>0.50309107859999413</v>
      </c>
    </row>
    <row r="1180" spans="2:5" x14ac:dyDescent="0.2">
      <c r="C1180" s="324" t="s">
        <v>346</v>
      </c>
      <c r="E1180" s="330">
        <v>2.5323591259180385E-2</v>
      </c>
    </row>
    <row r="1181" spans="2:5" x14ac:dyDescent="0.2">
      <c r="C1181" s="324" t="s">
        <v>347</v>
      </c>
      <c r="E1181" s="330">
        <v>6.4128427426203723E-4</v>
      </c>
    </row>
    <row r="1182" spans="2:5" x14ac:dyDescent="0.2">
      <c r="C1182" s="324" t="s">
        <v>348</v>
      </c>
      <c r="E1182" s="336">
        <v>-0.11163643230965979</v>
      </c>
    </row>
    <row r="1183" spans="2:5" x14ac:dyDescent="0.2">
      <c r="C1183" s="324" t="s">
        <v>349</v>
      </c>
      <c r="E1183" s="337">
        <v>2.9455839884357111</v>
      </c>
    </row>
    <row r="1184" spans="2:5" x14ac:dyDescent="0.2">
      <c r="C1184" s="324" t="s">
        <v>350</v>
      </c>
      <c r="E1184" s="336">
        <v>5.066371867030435E-2</v>
      </c>
    </row>
    <row r="1185" spans="1:10" x14ac:dyDescent="0.2">
      <c r="C1185" s="324" t="s">
        <v>351</v>
      </c>
      <c r="E1185" s="330">
        <v>0.37572578914977633</v>
      </c>
    </row>
    <row r="1186" spans="1:10" x14ac:dyDescent="0.2">
      <c r="C1186" s="324" t="s">
        <v>352</v>
      </c>
      <c r="E1186" s="330">
        <v>0.60454972581743271</v>
      </c>
    </row>
    <row r="1187" spans="1:10" x14ac:dyDescent="0.2">
      <c r="C1187" s="324" t="s">
        <v>353</v>
      </c>
      <c r="E1187" s="330">
        <v>0.22882393666765638</v>
      </c>
    </row>
    <row r="1188" spans="1:10" x14ac:dyDescent="0.2">
      <c r="C1188" s="324" t="s">
        <v>354</v>
      </c>
      <c r="E1188" s="330">
        <v>2.5323591259180384E-5</v>
      </c>
    </row>
    <row r="1190" spans="1:10" x14ac:dyDescent="0.2">
      <c r="A1190" s="333" t="s">
        <v>454</v>
      </c>
      <c r="B1190" s="333"/>
      <c r="C1190" s="333"/>
      <c r="D1190" s="333"/>
      <c r="E1190" s="333"/>
      <c r="F1190" s="326"/>
      <c r="G1190" s="333"/>
      <c r="H1190" s="333"/>
      <c r="I1190" s="333"/>
      <c r="J1190" s="334" t="s">
        <v>451</v>
      </c>
    </row>
    <row r="1192" spans="1:10" x14ac:dyDescent="0.2">
      <c r="B1192" s="324" t="s">
        <v>356</v>
      </c>
      <c r="E1192" s="335" t="s">
        <v>340</v>
      </c>
    </row>
    <row r="1193" spans="1:10" x14ac:dyDescent="0.2">
      <c r="C1193" s="324" t="s">
        <v>357</v>
      </c>
      <c r="E1193" s="330">
        <v>0.375725789149776</v>
      </c>
    </row>
    <row r="1194" spans="1:10" x14ac:dyDescent="0.2">
      <c r="C1194" s="324" t="s">
        <v>358</v>
      </c>
      <c r="E1194" s="330">
        <v>0.46688409790942298</v>
      </c>
    </row>
    <row r="1195" spans="1:10" x14ac:dyDescent="0.2">
      <c r="C1195" s="324" t="s">
        <v>359</v>
      </c>
      <c r="E1195" s="330">
        <v>0.47853722835800799</v>
      </c>
    </row>
    <row r="1196" spans="1:10" x14ac:dyDescent="0.2">
      <c r="C1196" s="324" t="s">
        <v>360</v>
      </c>
      <c r="E1196" s="330">
        <v>0.48682957155637502</v>
      </c>
    </row>
    <row r="1197" spans="1:10" x14ac:dyDescent="0.2">
      <c r="C1197" s="324" t="s">
        <v>361</v>
      </c>
      <c r="E1197" s="330">
        <v>0.49381438982499098</v>
      </c>
    </row>
    <row r="1198" spans="1:10" x14ac:dyDescent="0.2">
      <c r="C1198" s="324" t="s">
        <v>362</v>
      </c>
      <c r="E1198" s="330">
        <v>0.50035125604285702</v>
      </c>
    </row>
    <row r="1199" spans="1:10" x14ac:dyDescent="0.2">
      <c r="C1199" s="324" t="s">
        <v>363</v>
      </c>
      <c r="E1199" s="330">
        <v>0.50680479028787495</v>
      </c>
    </row>
    <row r="1200" spans="1:10" x14ac:dyDescent="0.2">
      <c r="C1200" s="324" t="s">
        <v>364</v>
      </c>
      <c r="E1200" s="330">
        <v>0.51359129818684401</v>
      </c>
    </row>
    <row r="1201" spans="1:10" x14ac:dyDescent="0.2">
      <c r="C1201" s="324" t="s">
        <v>365</v>
      </c>
      <c r="E1201" s="330">
        <v>0.52143044886602397</v>
      </c>
    </row>
    <row r="1202" spans="1:10" x14ac:dyDescent="0.2">
      <c r="C1202" s="324" t="s">
        <v>366</v>
      </c>
      <c r="E1202" s="330">
        <v>0.53204832750622399</v>
      </c>
    </row>
    <row r="1203" spans="1:10" x14ac:dyDescent="0.2">
      <c r="C1203" s="324" t="s">
        <v>367</v>
      </c>
      <c r="E1203" s="330">
        <v>0.60454972581743305</v>
      </c>
    </row>
    <row r="1205" spans="1:10" x14ac:dyDescent="0.2">
      <c r="A1205" s="333" t="s">
        <v>455</v>
      </c>
      <c r="B1205" s="333"/>
      <c r="C1205" s="333"/>
      <c r="D1205" s="333"/>
      <c r="E1205" s="333"/>
      <c r="F1205" s="326"/>
      <c r="G1205" s="333"/>
      <c r="H1205" s="333"/>
      <c r="I1205" s="333"/>
      <c r="J1205" s="334" t="s">
        <v>456</v>
      </c>
    </row>
    <row r="1207" spans="1:10" x14ac:dyDescent="0.2">
      <c r="B1207" s="324" t="s">
        <v>335</v>
      </c>
    </row>
    <row r="1208" spans="1:10" x14ac:dyDescent="0.2">
      <c r="C1208" s="324" t="s">
        <v>439</v>
      </c>
    </row>
    <row r="1209" spans="1:10" x14ac:dyDescent="0.2">
      <c r="C1209" s="324" t="s">
        <v>457</v>
      </c>
    </row>
    <row r="1210" spans="1:10" x14ac:dyDescent="0.2">
      <c r="C1210" s="324" t="s">
        <v>372</v>
      </c>
    </row>
    <row r="1230" spans="2:5" x14ac:dyDescent="0.2">
      <c r="B1230" s="324" t="s">
        <v>339</v>
      </c>
      <c r="E1230" s="335" t="s">
        <v>340</v>
      </c>
    </row>
    <row r="1231" spans="2:5" x14ac:dyDescent="0.2">
      <c r="C1231" s="324" t="s">
        <v>341</v>
      </c>
      <c r="E1231" s="329">
        <v>1000000</v>
      </c>
    </row>
    <row r="1232" spans="2:5" x14ac:dyDescent="0.2">
      <c r="C1232" s="324" t="s">
        <v>342</v>
      </c>
      <c r="E1232" s="338">
        <v>0.66231534562674321</v>
      </c>
    </row>
    <row r="1233" spans="1:10" x14ac:dyDescent="0.2">
      <c r="C1233" s="324" t="s">
        <v>343</v>
      </c>
      <c r="E1233" s="338">
        <v>0.66193780056900176</v>
      </c>
    </row>
    <row r="1234" spans="1:10" x14ac:dyDescent="0.2">
      <c r="C1234" s="324" t="s">
        <v>344</v>
      </c>
      <c r="E1234" s="338">
        <v>0.66224351119830693</v>
      </c>
    </row>
    <row r="1235" spans="1:10" x14ac:dyDescent="0.2">
      <c r="C1235" s="324" t="s">
        <v>345</v>
      </c>
      <c r="E1235" s="338">
        <v>0.6544712743832295</v>
      </c>
    </row>
    <row r="1236" spans="1:10" x14ac:dyDescent="0.2">
      <c r="C1236" s="324" t="s">
        <v>346</v>
      </c>
      <c r="E1236" s="338">
        <v>1.0887185866096017E-2</v>
      </c>
    </row>
    <row r="1237" spans="1:10" x14ac:dyDescent="0.2">
      <c r="C1237" s="324" t="s">
        <v>347</v>
      </c>
      <c r="E1237" s="338">
        <v>1.1853081608292088E-4</v>
      </c>
    </row>
    <row r="1238" spans="1:10" x14ac:dyDescent="0.2">
      <c r="C1238" s="324" t="s">
        <v>348</v>
      </c>
      <c r="E1238" s="336">
        <v>-0.12720550683529236</v>
      </c>
    </row>
    <row r="1239" spans="1:10" x14ac:dyDescent="0.2">
      <c r="C1239" s="324" t="s">
        <v>349</v>
      </c>
      <c r="E1239" s="337">
        <v>2.5985076140082777</v>
      </c>
    </row>
    <row r="1240" spans="1:10" x14ac:dyDescent="0.2">
      <c r="C1240" s="324" t="s">
        <v>350</v>
      </c>
      <c r="E1240" s="336">
        <v>1.6447445449915978E-2</v>
      </c>
    </row>
    <row r="1241" spans="1:10" x14ac:dyDescent="0.2">
      <c r="C1241" s="324" t="s">
        <v>351</v>
      </c>
      <c r="E1241" s="338">
        <v>0.62041142610859223</v>
      </c>
    </row>
    <row r="1242" spans="1:10" x14ac:dyDescent="0.2">
      <c r="C1242" s="324" t="s">
        <v>352</v>
      </c>
      <c r="E1242" s="338">
        <v>0.69802768796829662</v>
      </c>
    </row>
    <row r="1243" spans="1:10" x14ac:dyDescent="0.2">
      <c r="C1243" s="324" t="s">
        <v>353</v>
      </c>
      <c r="E1243" s="338">
        <v>7.7616261859704383E-2</v>
      </c>
    </row>
    <row r="1244" spans="1:10" x14ac:dyDescent="0.2">
      <c r="C1244" s="324" t="s">
        <v>354</v>
      </c>
      <c r="E1244" s="338">
        <v>1.0887185866096017E-5</v>
      </c>
    </row>
    <row r="1246" spans="1:10" x14ac:dyDescent="0.2">
      <c r="A1246" s="333" t="s">
        <v>458</v>
      </c>
      <c r="B1246" s="333"/>
      <c r="C1246" s="333"/>
      <c r="D1246" s="333"/>
      <c r="E1246" s="333"/>
      <c r="F1246" s="326"/>
      <c r="G1246" s="333"/>
      <c r="H1246" s="333"/>
      <c r="I1246" s="333"/>
      <c r="J1246" s="334" t="s">
        <v>456</v>
      </c>
    </row>
    <row r="1248" spans="1:10" x14ac:dyDescent="0.2">
      <c r="B1248" s="324" t="s">
        <v>356</v>
      </c>
      <c r="E1248" s="335" t="s">
        <v>340</v>
      </c>
    </row>
    <row r="1249" spans="1:10" x14ac:dyDescent="0.2">
      <c r="C1249" s="324" t="s">
        <v>357</v>
      </c>
      <c r="E1249" s="338">
        <v>0.62041142610859201</v>
      </c>
    </row>
    <row r="1250" spans="1:10" x14ac:dyDescent="0.2">
      <c r="C1250" s="324" t="s">
        <v>358</v>
      </c>
      <c r="E1250" s="338">
        <v>0.647290171991039</v>
      </c>
    </row>
    <row r="1251" spans="1:10" x14ac:dyDescent="0.2">
      <c r="C1251" s="324" t="s">
        <v>359</v>
      </c>
      <c r="E1251" s="338">
        <v>0.65240432295111905</v>
      </c>
    </row>
    <row r="1252" spans="1:10" x14ac:dyDescent="0.2">
      <c r="C1252" s="324" t="s">
        <v>360</v>
      </c>
      <c r="E1252" s="338">
        <v>0.65618470006320195</v>
      </c>
    </row>
    <row r="1253" spans="1:10" x14ac:dyDescent="0.2">
      <c r="C1253" s="324" t="s">
        <v>361</v>
      </c>
      <c r="E1253" s="338">
        <v>0.65935936985615196</v>
      </c>
    </row>
    <row r="1254" spans="1:10" x14ac:dyDescent="0.2">
      <c r="C1254" s="324" t="s">
        <v>362</v>
      </c>
      <c r="E1254" s="338">
        <v>0.66224348546074996</v>
      </c>
    </row>
    <row r="1255" spans="1:10" x14ac:dyDescent="0.2">
      <c r="C1255" s="324" t="s">
        <v>363</v>
      </c>
      <c r="E1255" s="338">
        <v>0.66509833021234199</v>
      </c>
    </row>
    <row r="1256" spans="1:10" x14ac:dyDescent="0.2">
      <c r="C1256" s="324" t="s">
        <v>364</v>
      </c>
      <c r="E1256" s="338">
        <v>0.66811343525882505</v>
      </c>
    </row>
    <row r="1257" spans="1:10" x14ac:dyDescent="0.2">
      <c r="C1257" s="324" t="s">
        <v>365</v>
      </c>
      <c r="E1257" s="338">
        <v>0.67158124666849595</v>
      </c>
    </row>
    <row r="1258" spans="1:10" x14ac:dyDescent="0.2">
      <c r="C1258" s="324" t="s">
        <v>366</v>
      </c>
      <c r="E1258" s="338">
        <v>0.67611505248062398</v>
      </c>
    </row>
    <row r="1259" spans="1:10" x14ac:dyDescent="0.2">
      <c r="C1259" s="324" t="s">
        <v>367</v>
      </c>
      <c r="E1259" s="338">
        <v>0.69802768796829695</v>
      </c>
    </row>
    <row r="1261" spans="1:10" x14ac:dyDescent="0.2">
      <c r="A1261" s="333" t="s">
        <v>459</v>
      </c>
      <c r="B1261" s="333"/>
      <c r="C1261" s="333"/>
      <c r="D1261" s="333"/>
      <c r="E1261" s="333"/>
      <c r="F1261" s="326"/>
      <c r="G1261" s="333"/>
      <c r="H1261" s="333"/>
      <c r="I1261" s="333"/>
      <c r="J1261" s="334" t="s">
        <v>460</v>
      </c>
    </row>
    <row r="1263" spans="1:10" x14ac:dyDescent="0.2">
      <c r="B1263" s="324" t="s">
        <v>335</v>
      </c>
    </row>
    <row r="1264" spans="1:10" x14ac:dyDescent="0.2">
      <c r="C1264" s="324" t="s">
        <v>439</v>
      </c>
    </row>
    <row r="1265" spans="3:3" x14ac:dyDescent="0.2">
      <c r="C1265" s="324" t="s">
        <v>457</v>
      </c>
    </row>
    <row r="1266" spans="3:3" x14ac:dyDescent="0.2">
      <c r="C1266" s="324" t="s">
        <v>372</v>
      </c>
    </row>
    <row r="1286" spans="2:5" x14ac:dyDescent="0.2">
      <c r="B1286" s="324" t="s">
        <v>339</v>
      </c>
      <c r="E1286" s="335" t="s">
        <v>340</v>
      </c>
    </row>
    <row r="1287" spans="2:5" x14ac:dyDescent="0.2">
      <c r="C1287" s="324" t="s">
        <v>341</v>
      </c>
      <c r="E1287" s="329">
        <v>1000000</v>
      </c>
    </row>
    <row r="1288" spans="2:5" x14ac:dyDescent="0.2">
      <c r="C1288" s="324" t="s">
        <v>342</v>
      </c>
      <c r="E1288" s="338">
        <v>0.65950270842693703</v>
      </c>
    </row>
    <row r="1289" spans="2:5" x14ac:dyDescent="0.2">
      <c r="C1289" s="324" t="s">
        <v>343</v>
      </c>
      <c r="E1289" s="338">
        <v>0.65910971041426014</v>
      </c>
    </row>
    <row r="1290" spans="2:5" x14ac:dyDescent="0.2">
      <c r="C1290" s="324" t="s">
        <v>344</v>
      </c>
      <c r="E1290" s="338">
        <v>0.65940879607307079</v>
      </c>
    </row>
    <row r="1291" spans="2:5" x14ac:dyDescent="0.2">
      <c r="C1291" s="324" t="s">
        <v>345</v>
      </c>
      <c r="E1291" s="338">
        <v>0.65931277557449797</v>
      </c>
    </row>
    <row r="1292" spans="2:5" x14ac:dyDescent="0.2">
      <c r="C1292" s="324" t="s">
        <v>346</v>
      </c>
      <c r="E1292" s="338">
        <v>1.0990307752386583E-2</v>
      </c>
    </row>
    <row r="1293" spans="2:5" x14ac:dyDescent="0.2">
      <c r="C1293" s="324" t="s">
        <v>347</v>
      </c>
      <c r="E1293" s="338">
        <v>1.2078686449216861E-4</v>
      </c>
    </row>
    <row r="1294" spans="2:5" x14ac:dyDescent="0.2">
      <c r="C1294" s="324" t="s">
        <v>348</v>
      </c>
      <c r="E1294" s="336">
        <v>-0.12402995473420646</v>
      </c>
    </row>
    <row r="1295" spans="2:5" x14ac:dyDescent="0.2">
      <c r="C1295" s="324" t="s">
        <v>349</v>
      </c>
      <c r="E1295" s="337">
        <v>2.5947831550195164</v>
      </c>
    </row>
    <row r="1296" spans="2:5" x14ac:dyDescent="0.2">
      <c r="C1296" s="324" t="s">
        <v>350</v>
      </c>
      <c r="E1296" s="336">
        <v>1.6674474034799172E-2</v>
      </c>
    </row>
    <row r="1297" spans="1:10" x14ac:dyDescent="0.2">
      <c r="C1297" s="324" t="s">
        <v>351</v>
      </c>
      <c r="E1297" s="338">
        <v>0.61690186688411008</v>
      </c>
    </row>
    <row r="1298" spans="1:10" x14ac:dyDescent="0.2">
      <c r="C1298" s="324" t="s">
        <v>352</v>
      </c>
      <c r="E1298" s="338">
        <v>0.69765528901894791</v>
      </c>
    </row>
    <row r="1299" spans="1:10" x14ac:dyDescent="0.2">
      <c r="C1299" s="324" t="s">
        <v>353</v>
      </c>
      <c r="E1299" s="338">
        <v>8.0753422134837827E-2</v>
      </c>
    </row>
    <row r="1300" spans="1:10" x14ac:dyDescent="0.2">
      <c r="C1300" s="324" t="s">
        <v>354</v>
      </c>
      <c r="E1300" s="338">
        <v>1.0990307752386583E-5</v>
      </c>
    </row>
    <row r="1302" spans="1:10" x14ac:dyDescent="0.2">
      <c r="A1302" s="333" t="s">
        <v>461</v>
      </c>
      <c r="B1302" s="333"/>
      <c r="C1302" s="333"/>
      <c r="D1302" s="333"/>
      <c r="E1302" s="333"/>
      <c r="F1302" s="326"/>
      <c r="G1302" s="333"/>
      <c r="H1302" s="333"/>
      <c r="I1302" s="333"/>
      <c r="J1302" s="334" t="s">
        <v>460</v>
      </c>
    </row>
    <row r="1304" spans="1:10" x14ac:dyDescent="0.2">
      <c r="B1304" s="324" t="s">
        <v>356</v>
      </c>
      <c r="E1304" s="335" t="s">
        <v>340</v>
      </c>
    </row>
    <row r="1305" spans="1:10" x14ac:dyDescent="0.2">
      <c r="C1305" s="324" t="s">
        <v>357</v>
      </c>
      <c r="E1305" s="338">
        <v>0.61690186688410997</v>
      </c>
    </row>
    <row r="1306" spans="1:10" x14ac:dyDescent="0.2">
      <c r="C1306" s="324" t="s">
        <v>358</v>
      </c>
      <c r="E1306" s="338">
        <v>0.64433761246051202</v>
      </c>
    </row>
    <row r="1307" spans="1:10" x14ac:dyDescent="0.2">
      <c r="C1307" s="324" t="s">
        <v>359</v>
      </c>
      <c r="E1307" s="338">
        <v>0.64948455046057796</v>
      </c>
    </row>
    <row r="1308" spans="1:10" x14ac:dyDescent="0.2">
      <c r="C1308" s="324" t="s">
        <v>360</v>
      </c>
      <c r="E1308" s="338">
        <v>0.65327347764864996</v>
      </c>
    </row>
    <row r="1309" spans="1:10" x14ac:dyDescent="0.2">
      <c r="C1309" s="324" t="s">
        <v>361</v>
      </c>
      <c r="E1309" s="338">
        <v>0.65648304304946103</v>
      </c>
    </row>
    <row r="1310" spans="1:10" x14ac:dyDescent="0.2">
      <c r="C1310" s="324" t="s">
        <v>362</v>
      </c>
      <c r="E1310" s="338">
        <v>0.65940878677833703</v>
      </c>
    </row>
    <row r="1311" spans="1:10" x14ac:dyDescent="0.2">
      <c r="C1311" s="324" t="s">
        <v>363</v>
      </c>
      <c r="E1311" s="338">
        <v>0.66229177374425596</v>
      </c>
    </row>
    <row r="1312" spans="1:10" x14ac:dyDescent="0.2">
      <c r="C1312" s="324" t="s">
        <v>364</v>
      </c>
      <c r="E1312" s="338">
        <v>0.66535213186972697</v>
      </c>
    </row>
    <row r="1313" spans="1:10" x14ac:dyDescent="0.2">
      <c r="C1313" s="324" t="s">
        <v>365</v>
      </c>
      <c r="E1313" s="338">
        <v>0.66886446820140499</v>
      </c>
    </row>
    <row r="1314" spans="1:10" x14ac:dyDescent="0.2">
      <c r="C1314" s="324" t="s">
        <v>366</v>
      </c>
      <c r="E1314" s="338">
        <v>0.67339817379243805</v>
      </c>
    </row>
    <row r="1315" spans="1:10" x14ac:dyDescent="0.2">
      <c r="C1315" s="324" t="s">
        <v>367</v>
      </c>
      <c r="E1315" s="338">
        <v>0.69765528901894802</v>
      </c>
    </row>
    <row r="1317" spans="1:10" x14ac:dyDescent="0.2">
      <c r="A1317" s="333" t="s">
        <v>462</v>
      </c>
      <c r="B1317" s="333"/>
      <c r="C1317" s="333"/>
      <c r="D1317" s="333"/>
      <c r="E1317" s="333"/>
      <c r="F1317" s="326"/>
      <c r="G1317" s="333"/>
      <c r="H1317" s="333"/>
      <c r="I1317" s="333"/>
      <c r="J1317" s="334" t="s">
        <v>463</v>
      </c>
    </row>
    <row r="1319" spans="1:10" x14ac:dyDescent="0.2">
      <c r="B1319" s="324" t="s">
        <v>335</v>
      </c>
    </row>
    <row r="1320" spans="1:10" x14ac:dyDescent="0.2">
      <c r="C1320" s="324" t="s">
        <v>415</v>
      </c>
    </row>
    <row r="1321" spans="1:10" x14ac:dyDescent="0.2">
      <c r="C1321" s="324" t="s">
        <v>416</v>
      </c>
    </row>
    <row r="1322" spans="1:10" x14ac:dyDescent="0.2">
      <c r="C1322" s="324" t="s">
        <v>372</v>
      </c>
    </row>
    <row r="1342" spans="2:5" x14ac:dyDescent="0.2">
      <c r="B1342" s="324" t="s">
        <v>339</v>
      </c>
      <c r="E1342" s="335" t="s">
        <v>340</v>
      </c>
    </row>
    <row r="1343" spans="2:5" x14ac:dyDescent="0.2">
      <c r="C1343" s="324" t="s">
        <v>341</v>
      </c>
      <c r="E1343" s="329">
        <v>1000000</v>
      </c>
    </row>
    <row r="1344" spans="2:5" x14ac:dyDescent="0.2">
      <c r="C1344" s="324" t="s">
        <v>342</v>
      </c>
      <c r="E1344" s="338">
        <v>0.31278410809264495</v>
      </c>
    </row>
    <row r="1345" spans="1:10" x14ac:dyDescent="0.2">
      <c r="C1345" s="324" t="s">
        <v>343</v>
      </c>
      <c r="E1345" s="338">
        <v>0.31194829269851221</v>
      </c>
    </row>
    <row r="1346" spans="1:10" x14ac:dyDescent="0.2">
      <c r="C1346" s="324" t="s">
        <v>344</v>
      </c>
      <c r="E1346" s="338">
        <v>0.3125809305980774</v>
      </c>
    </row>
    <row r="1347" spans="1:10" x14ac:dyDescent="0.2">
      <c r="C1347" s="324" t="s">
        <v>345</v>
      </c>
      <c r="E1347" s="338">
        <v>0.30841960429674359</v>
      </c>
    </row>
    <row r="1348" spans="1:10" x14ac:dyDescent="0.2">
      <c r="C1348" s="324" t="s">
        <v>346</v>
      </c>
      <c r="E1348" s="338">
        <v>2.623572164914598E-2</v>
      </c>
    </row>
    <row r="1349" spans="1:10" x14ac:dyDescent="0.2">
      <c r="C1349" s="324" t="s">
        <v>347</v>
      </c>
      <c r="E1349" s="338">
        <v>6.8831309045146714E-4</v>
      </c>
    </row>
    <row r="1350" spans="1:10" x14ac:dyDescent="0.2">
      <c r="C1350" s="324" t="s">
        <v>348</v>
      </c>
      <c r="E1350" s="336">
        <v>-0.12744655398713406</v>
      </c>
    </row>
    <row r="1351" spans="1:10" x14ac:dyDescent="0.2">
      <c r="C1351" s="324" t="s">
        <v>349</v>
      </c>
      <c r="E1351" s="337">
        <v>2.8119343271252428</v>
      </c>
    </row>
    <row r="1352" spans="1:10" x14ac:dyDescent="0.2">
      <c r="C1352" s="324" t="s">
        <v>350</v>
      </c>
      <c r="E1352" s="336">
        <v>8.4102789671306022E-2</v>
      </c>
    </row>
    <row r="1353" spans="1:10" x14ac:dyDescent="0.2">
      <c r="C1353" s="324" t="s">
        <v>351</v>
      </c>
      <c r="E1353" s="338">
        <v>0.19706580393784168</v>
      </c>
    </row>
    <row r="1354" spans="1:10" x14ac:dyDescent="0.2">
      <c r="C1354" s="324" t="s">
        <v>352</v>
      </c>
      <c r="E1354" s="338">
        <v>0.41444119994510586</v>
      </c>
    </row>
    <row r="1355" spans="1:10" x14ac:dyDescent="0.2">
      <c r="C1355" s="324" t="s">
        <v>353</v>
      </c>
      <c r="E1355" s="338">
        <v>0.21737539600726419</v>
      </c>
    </row>
    <row r="1356" spans="1:10" x14ac:dyDescent="0.2">
      <c r="C1356" s="324" t="s">
        <v>354</v>
      </c>
      <c r="E1356" s="338">
        <v>2.6235721649145981E-5</v>
      </c>
    </row>
    <row r="1358" spans="1:10" x14ac:dyDescent="0.2">
      <c r="A1358" s="333" t="s">
        <v>464</v>
      </c>
      <c r="B1358" s="333"/>
      <c r="C1358" s="333"/>
      <c r="D1358" s="333"/>
      <c r="E1358" s="333"/>
      <c r="F1358" s="326"/>
      <c r="G1358" s="333"/>
      <c r="H1358" s="333"/>
      <c r="I1358" s="333"/>
      <c r="J1358" s="334" t="s">
        <v>463</v>
      </c>
    </row>
    <row r="1360" spans="1:10" x14ac:dyDescent="0.2">
      <c r="B1360" s="324" t="s">
        <v>356</v>
      </c>
      <c r="E1360" s="335" t="s">
        <v>340</v>
      </c>
    </row>
    <row r="1361" spans="1:10" x14ac:dyDescent="0.2">
      <c r="C1361" s="324" t="s">
        <v>357</v>
      </c>
      <c r="E1361" s="338">
        <v>0.19706580393784201</v>
      </c>
    </row>
    <row r="1362" spans="1:10" x14ac:dyDescent="0.2">
      <c r="C1362" s="324" t="s">
        <v>358</v>
      </c>
      <c r="E1362" s="338">
        <v>0.27743014073941002</v>
      </c>
    </row>
    <row r="1363" spans="1:10" x14ac:dyDescent="0.2">
      <c r="C1363" s="324" t="s">
        <v>359</v>
      </c>
      <c r="E1363" s="338">
        <v>0.28951846711364798</v>
      </c>
    </row>
    <row r="1364" spans="1:10" x14ac:dyDescent="0.2">
      <c r="C1364" s="324" t="s">
        <v>360</v>
      </c>
      <c r="E1364" s="338">
        <v>0.29829223458691401</v>
      </c>
    </row>
    <row r="1365" spans="1:10" x14ac:dyDescent="0.2">
      <c r="C1365" s="324" t="s">
        <v>361</v>
      </c>
      <c r="E1365" s="338">
        <v>0.30571719531257902</v>
      </c>
    </row>
    <row r="1366" spans="1:10" x14ac:dyDescent="0.2">
      <c r="C1366" s="324" t="s">
        <v>362</v>
      </c>
      <c r="E1366" s="338">
        <v>0.31258089139869299</v>
      </c>
    </row>
    <row r="1367" spans="1:10" x14ac:dyDescent="0.2">
      <c r="C1367" s="324" t="s">
        <v>363</v>
      </c>
      <c r="E1367" s="338">
        <v>0.31936242196182801</v>
      </c>
    </row>
    <row r="1368" spans="1:10" x14ac:dyDescent="0.2">
      <c r="C1368" s="324" t="s">
        <v>364</v>
      </c>
      <c r="E1368" s="338">
        <v>0.32653452279809803</v>
      </c>
    </row>
    <row r="1369" spans="1:10" x14ac:dyDescent="0.2">
      <c r="C1369" s="324" t="s">
        <v>365</v>
      </c>
      <c r="E1369" s="338">
        <v>0.33468242759035799</v>
      </c>
    </row>
    <row r="1370" spans="1:10" x14ac:dyDescent="0.2">
      <c r="C1370" s="324" t="s">
        <v>366</v>
      </c>
      <c r="E1370" s="338">
        <v>0.34547811727742</v>
      </c>
    </row>
    <row r="1371" spans="1:10" x14ac:dyDescent="0.2">
      <c r="C1371" s="324" t="s">
        <v>367</v>
      </c>
      <c r="E1371" s="338">
        <v>0.41444119994510598</v>
      </c>
    </row>
    <row r="1373" spans="1:10" x14ac:dyDescent="0.2">
      <c r="A1373" s="333" t="s">
        <v>465</v>
      </c>
    </row>
    <row r="1375" spans="1:10" x14ac:dyDescent="0.2">
      <c r="A1375" s="333" t="s">
        <v>466</v>
      </c>
      <c r="B1375" s="333"/>
      <c r="C1375" s="333"/>
      <c r="D1375" s="333"/>
      <c r="E1375" s="333"/>
      <c r="F1375" s="326"/>
      <c r="G1375" s="333"/>
      <c r="H1375" s="333"/>
      <c r="I1375" s="333"/>
      <c r="J1375" s="334" t="s">
        <v>467</v>
      </c>
    </row>
    <row r="1377" spans="2:3" x14ac:dyDescent="0.2">
      <c r="B1377" s="324" t="s">
        <v>335</v>
      </c>
    </row>
    <row r="1378" spans="2:3" x14ac:dyDescent="0.2">
      <c r="C1378" s="324" t="s">
        <v>468</v>
      </c>
    </row>
    <row r="1379" spans="2:3" x14ac:dyDescent="0.2">
      <c r="C1379" s="324" t="s">
        <v>469</v>
      </c>
    </row>
    <row r="1380" spans="2:3" x14ac:dyDescent="0.2">
      <c r="C1380" s="324" t="s">
        <v>470</v>
      </c>
    </row>
    <row r="1400" spans="2:5" x14ac:dyDescent="0.2">
      <c r="B1400" s="324" t="s">
        <v>339</v>
      </c>
      <c r="E1400" s="335" t="s">
        <v>340</v>
      </c>
    </row>
    <row r="1401" spans="2:5" x14ac:dyDescent="0.2">
      <c r="C1401" s="324" t="s">
        <v>341</v>
      </c>
      <c r="E1401" s="329">
        <v>1000000</v>
      </c>
    </row>
    <row r="1402" spans="2:5" x14ac:dyDescent="0.2">
      <c r="C1402" s="324" t="s">
        <v>342</v>
      </c>
      <c r="E1402" s="340">
        <v>0.61302954300011836</v>
      </c>
    </row>
    <row r="1403" spans="2:5" x14ac:dyDescent="0.2">
      <c r="C1403" s="324" t="s">
        <v>343</v>
      </c>
      <c r="E1403" s="340">
        <v>0.61306623482402356</v>
      </c>
    </row>
    <row r="1404" spans="2:5" x14ac:dyDescent="0.2">
      <c r="C1404" s="324" t="s">
        <v>344</v>
      </c>
      <c r="E1404" s="340">
        <v>0.61306754163654509</v>
      </c>
    </row>
    <row r="1405" spans="2:5" x14ac:dyDescent="0.2">
      <c r="C1405" s="324" t="s">
        <v>345</v>
      </c>
      <c r="E1405" s="340">
        <v>0.60598219782242191</v>
      </c>
    </row>
    <row r="1406" spans="2:5" x14ac:dyDescent="0.2">
      <c r="C1406" s="324" t="s">
        <v>346</v>
      </c>
      <c r="E1406" s="340">
        <v>1.8405645076991446E-2</v>
      </c>
    </row>
    <row r="1407" spans="2:5" x14ac:dyDescent="0.2">
      <c r="C1407" s="324" t="s">
        <v>347</v>
      </c>
      <c r="E1407" s="340">
        <v>3.3876777070017942E-4</v>
      </c>
    </row>
    <row r="1408" spans="2:5" x14ac:dyDescent="0.2">
      <c r="C1408" s="324" t="s">
        <v>348</v>
      </c>
      <c r="E1408" s="341">
        <v>3.9945342257956918E-4</v>
      </c>
    </row>
    <row r="1409" spans="1:10" x14ac:dyDescent="0.2">
      <c r="C1409" s="324" t="s">
        <v>349</v>
      </c>
      <c r="E1409" s="337">
        <v>2.4189158433355176</v>
      </c>
    </row>
    <row r="1410" spans="1:10" x14ac:dyDescent="0.2">
      <c r="C1410" s="324" t="s">
        <v>350</v>
      </c>
      <c r="E1410" s="336">
        <v>3.0022278232750266E-2</v>
      </c>
    </row>
    <row r="1411" spans="1:10" x14ac:dyDescent="0.2">
      <c r="C1411" s="324" t="s">
        <v>351</v>
      </c>
      <c r="E1411" s="340">
        <v>0.56285443961928228</v>
      </c>
    </row>
    <row r="1412" spans="1:10" x14ac:dyDescent="0.2">
      <c r="C1412" s="324" t="s">
        <v>352</v>
      </c>
      <c r="E1412" s="340">
        <v>0.66576482402528481</v>
      </c>
    </row>
    <row r="1413" spans="1:10" x14ac:dyDescent="0.2">
      <c r="C1413" s="324" t="s">
        <v>353</v>
      </c>
      <c r="E1413" s="340">
        <v>0.10291038440600253</v>
      </c>
    </row>
    <row r="1414" spans="1:10" x14ac:dyDescent="0.2">
      <c r="C1414" s="324" t="s">
        <v>354</v>
      </c>
      <c r="E1414" s="340">
        <v>1.8405645076991448E-5</v>
      </c>
    </row>
    <row r="1416" spans="1:10" x14ac:dyDescent="0.2">
      <c r="A1416" s="333" t="s">
        <v>471</v>
      </c>
      <c r="B1416" s="333"/>
      <c r="C1416" s="333"/>
      <c r="D1416" s="333"/>
      <c r="E1416" s="333"/>
      <c r="F1416" s="326"/>
      <c r="G1416" s="333"/>
      <c r="H1416" s="333"/>
      <c r="I1416" s="333"/>
      <c r="J1416" s="334" t="s">
        <v>467</v>
      </c>
    </row>
    <row r="1418" spans="1:10" x14ac:dyDescent="0.2">
      <c r="B1418" s="324" t="s">
        <v>356</v>
      </c>
      <c r="E1418" s="335" t="s">
        <v>340</v>
      </c>
    </row>
    <row r="1419" spans="1:10" x14ac:dyDescent="0.2">
      <c r="C1419" s="324" t="s">
        <v>357</v>
      </c>
      <c r="E1419" s="340">
        <v>0.56285443961928205</v>
      </c>
    </row>
    <row r="1420" spans="1:10" x14ac:dyDescent="0.2">
      <c r="C1420" s="324" t="s">
        <v>358</v>
      </c>
      <c r="E1420" s="340">
        <v>0.58818746576274294</v>
      </c>
    </row>
    <row r="1421" spans="1:10" x14ac:dyDescent="0.2">
      <c r="C1421" s="324" t="s">
        <v>359</v>
      </c>
      <c r="E1421" s="340">
        <v>0.59652151619923199</v>
      </c>
    </row>
    <row r="1422" spans="1:10" x14ac:dyDescent="0.2">
      <c r="C1422" s="324" t="s">
        <v>360</v>
      </c>
      <c r="E1422" s="340">
        <v>0.60291738599241795</v>
      </c>
    </row>
    <row r="1423" spans="1:10" x14ac:dyDescent="0.2">
      <c r="C1423" s="324" t="s">
        <v>361</v>
      </c>
      <c r="E1423" s="340">
        <v>0.60828181183974095</v>
      </c>
    </row>
    <row r="1424" spans="1:10" x14ac:dyDescent="0.2">
      <c r="C1424" s="324" t="s">
        <v>362</v>
      </c>
      <c r="E1424" s="340">
        <v>0.61306749053007303</v>
      </c>
    </row>
    <row r="1425" spans="1:10" x14ac:dyDescent="0.2">
      <c r="C1425" s="324" t="s">
        <v>363</v>
      </c>
      <c r="E1425" s="340">
        <v>0.617862408163943</v>
      </c>
    </row>
    <row r="1426" spans="1:10" x14ac:dyDescent="0.2">
      <c r="C1426" s="324" t="s">
        <v>364</v>
      </c>
      <c r="E1426" s="340">
        <v>0.62324609441642997</v>
      </c>
    </row>
    <row r="1427" spans="1:10" x14ac:dyDescent="0.2">
      <c r="C1427" s="324" t="s">
        <v>365</v>
      </c>
      <c r="E1427" s="340">
        <v>0.62960004896606303</v>
      </c>
    </row>
    <row r="1428" spans="1:10" x14ac:dyDescent="0.2">
      <c r="C1428" s="324" t="s">
        <v>366</v>
      </c>
      <c r="E1428" s="340">
        <v>0.63790369513356404</v>
      </c>
    </row>
    <row r="1429" spans="1:10" x14ac:dyDescent="0.2">
      <c r="C1429" s="324" t="s">
        <v>367</v>
      </c>
      <c r="E1429" s="340">
        <v>0.66576482402528503</v>
      </c>
    </row>
    <row r="1431" spans="1:10" x14ac:dyDescent="0.2">
      <c r="A1431" s="333" t="s">
        <v>472</v>
      </c>
      <c r="B1431" s="333"/>
      <c r="C1431" s="333"/>
      <c r="D1431" s="333"/>
      <c r="E1431" s="333"/>
      <c r="F1431" s="326"/>
      <c r="G1431" s="333"/>
      <c r="H1431" s="333"/>
      <c r="I1431" s="333"/>
      <c r="J1431" s="334" t="s">
        <v>473</v>
      </c>
    </row>
    <row r="1433" spans="1:10" x14ac:dyDescent="0.2">
      <c r="B1433" s="324" t="s">
        <v>335</v>
      </c>
    </row>
    <row r="1434" spans="1:10" x14ac:dyDescent="0.2">
      <c r="C1434" s="324" t="s">
        <v>474</v>
      </c>
    </row>
    <row r="1435" spans="1:10" x14ac:dyDescent="0.2">
      <c r="C1435" s="324" t="s">
        <v>475</v>
      </c>
    </row>
    <row r="1436" spans="1:10" x14ac:dyDescent="0.2">
      <c r="C1436" s="324" t="s">
        <v>470</v>
      </c>
    </row>
    <row r="1456" spans="2:5" x14ac:dyDescent="0.2">
      <c r="B1456" s="324" t="s">
        <v>339</v>
      </c>
      <c r="E1456" s="335" t="s">
        <v>340</v>
      </c>
    </row>
    <row r="1457" spans="1:10" x14ac:dyDescent="0.2">
      <c r="C1457" s="324" t="s">
        <v>341</v>
      </c>
      <c r="E1457" s="329">
        <v>1000000</v>
      </c>
    </row>
    <row r="1458" spans="1:10" x14ac:dyDescent="0.2">
      <c r="C1458" s="324" t="s">
        <v>342</v>
      </c>
      <c r="E1458" s="340">
        <v>0.51178483319305557</v>
      </c>
    </row>
    <row r="1459" spans="1:10" x14ac:dyDescent="0.2">
      <c r="C1459" s="324" t="s">
        <v>343</v>
      </c>
      <c r="E1459" s="340">
        <v>0.51194974938909998</v>
      </c>
    </row>
    <row r="1460" spans="1:10" x14ac:dyDescent="0.2">
      <c r="C1460" s="324" t="s">
        <v>344</v>
      </c>
      <c r="E1460" s="340">
        <v>0.51187648086889492</v>
      </c>
    </row>
    <row r="1461" spans="1:10" x14ac:dyDescent="0.2">
      <c r="C1461" s="324" t="s">
        <v>345</v>
      </c>
      <c r="E1461" s="340">
        <v>0.50412433720917693</v>
      </c>
    </row>
    <row r="1462" spans="1:10" x14ac:dyDescent="0.2">
      <c r="C1462" s="324" t="s">
        <v>346</v>
      </c>
      <c r="E1462" s="340">
        <v>1.0576685731730671E-2</v>
      </c>
    </row>
    <row r="1463" spans="1:10" x14ac:dyDescent="0.2">
      <c r="C1463" s="324" t="s">
        <v>347</v>
      </c>
      <c r="E1463" s="340">
        <v>1.1186628106779518E-4</v>
      </c>
    </row>
    <row r="1464" spans="1:10" x14ac:dyDescent="0.2">
      <c r="C1464" s="324" t="s">
        <v>348</v>
      </c>
      <c r="E1464" s="336">
        <v>4.8431934319460877E-2</v>
      </c>
    </row>
    <row r="1465" spans="1:10" x14ac:dyDescent="0.2">
      <c r="C1465" s="324" t="s">
        <v>349</v>
      </c>
      <c r="E1465" s="337">
        <v>3.0125022766309968</v>
      </c>
    </row>
    <row r="1466" spans="1:10" x14ac:dyDescent="0.2">
      <c r="C1466" s="324" t="s">
        <v>350</v>
      </c>
      <c r="E1466" s="336">
        <v>2.0659616972860388E-2</v>
      </c>
    </row>
    <row r="1467" spans="1:10" x14ac:dyDescent="0.2">
      <c r="C1467" s="324" t="s">
        <v>351</v>
      </c>
      <c r="E1467" s="340">
        <v>0.4592415992246987</v>
      </c>
    </row>
    <row r="1468" spans="1:10" x14ac:dyDescent="0.2">
      <c r="C1468" s="324" t="s">
        <v>352</v>
      </c>
      <c r="E1468" s="340">
        <v>0.56550585357249161</v>
      </c>
    </row>
    <row r="1469" spans="1:10" x14ac:dyDescent="0.2">
      <c r="C1469" s="324" t="s">
        <v>353</v>
      </c>
      <c r="E1469" s="340">
        <v>0.10626425434779291</v>
      </c>
    </row>
    <row r="1470" spans="1:10" x14ac:dyDescent="0.2">
      <c r="C1470" s="324" t="s">
        <v>354</v>
      </c>
      <c r="E1470" s="340">
        <v>1.0576685731730671E-5</v>
      </c>
    </row>
    <row r="1472" spans="1:10" x14ac:dyDescent="0.2">
      <c r="A1472" s="333" t="s">
        <v>476</v>
      </c>
      <c r="B1472" s="333"/>
      <c r="C1472" s="333"/>
      <c r="D1472" s="333"/>
      <c r="E1472" s="333"/>
      <c r="F1472" s="326"/>
      <c r="G1472" s="333"/>
      <c r="H1472" s="333"/>
      <c r="I1472" s="333"/>
      <c r="J1472" s="334" t="s">
        <v>473</v>
      </c>
    </row>
    <row r="1474" spans="1:10" x14ac:dyDescent="0.2">
      <c r="B1474" s="324" t="s">
        <v>356</v>
      </c>
      <c r="E1474" s="335" t="s">
        <v>340</v>
      </c>
    </row>
    <row r="1475" spans="1:10" x14ac:dyDescent="0.2">
      <c r="C1475" s="324" t="s">
        <v>357</v>
      </c>
      <c r="E1475" s="340">
        <v>0.45924159922469898</v>
      </c>
    </row>
    <row r="1476" spans="1:10" x14ac:dyDescent="0.2">
      <c r="C1476" s="324" t="s">
        <v>358</v>
      </c>
      <c r="E1476" s="340">
        <v>0.49845785734518</v>
      </c>
    </row>
    <row r="1477" spans="1:10" x14ac:dyDescent="0.2">
      <c r="C1477" s="324" t="s">
        <v>359</v>
      </c>
      <c r="E1477" s="340">
        <v>0.50302780542641101</v>
      </c>
    </row>
    <row r="1478" spans="1:10" x14ac:dyDescent="0.2">
      <c r="C1478" s="324" t="s">
        <v>360</v>
      </c>
      <c r="E1478" s="340">
        <v>0.50634741325828003</v>
      </c>
    </row>
    <row r="1479" spans="1:10" x14ac:dyDescent="0.2">
      <c r="C1479" s="324" t="s">
        <v>361</v>
      </c>
      <c r="E1479" s="340">
        <v>0.50920401592058095</v>
      </c>
    </row>
    <row r="1480" spans="1:10" x14ac:dyDescent="0.2">
      <c r="C1480" s="324" t="s">
        <v>362</v>
      </c>
      <c r="E1480" s="340">
        <v>0.51187647307199802</v>
      </c>
    </row>
    <row r="1481" spans="1:10" x14ac:dyDescent="0.2">
      <c r="C1481" s="324" t="s">
        <v>363</v>
      </c>
      <c r="E1481" s="340">
        <v>0.514545621651189</v>
      </c>
    </row>
    <row r="1482" spans="1:10" x14ac:dyDescent="0.2">
      <c r="C1482" s="324" t="s">
        <v>364</v>
      </c>
      <c r="E1482" s="340">
        <v>0.51743129135052002</v>
      </c>
    </row>
    <row r="1483" spans="1:10" x14ac:dyDescent="0.2">
      <c r="C1483" s="324" t="s">
        <v>365</v>
      </c>
      <c r="E1483" s="340">
        <v>0.52081055681862398</v>
      </c>
    </row>
    <row r="1484" spans="1:10" x14ac:dyDescent="0.2">
      <c r="C1484" s="324" t="s">
        <v>366</v>
      </c>
      <c r="E1484" s="340">
        <v>0.525538660862095</v>
      </c>
    </row>
    <row r="1485" spans="1:10" x14ac:dyDescent="0.2">
      <c r="C1485" s="324" t="s">
        <v>367</v>
      </c>
      <c r="E1485" s="340">
        <v>0.56550585357249195</v>
      </c>
    </row>
    <row r="1487" spans="1:10" x14ac:dyDescent="0.2">
      <c r="A1487" s="333" t="s">
        <v>477</v>
      </c>
      <c r="B1487" s="333"/>
      <c r="C1487" s="333"/>
      <c r="D1487" s="333"/>
      <c r="E1487" s="333"/>
      <c r="F1487" s="326"/>
      <c r="G1487" s="333"/>
      <c r="H1487" s="333"/>
      <c r="I1487" s="333"/>
      <c r="J1487" s="334" t="s">
        <v>478</v>
      </c>
    </row>
    <row r="1489" spans="2:3" x14ac:dyDescent="0.2">
      <c r="B1489" s="324" t="s">
        <v>335</v>
      </c>
    </row>
    <row r="1490" spans="2:3" x14ac:dyDescent="0.2">
      <c r="C1490" s="324" t="s">
        <v>479</v>
      </c>
    </row>
    <row r="1491" spans="2:3" x14ac:dyDescent="0.2">
      <c r="C1491" s="324" t="s">
        <v>480</v>
      </c>
    </row>
    <row r="1492" spans="2:3" x14ac:dyDescent="0.2">
      <c r="C1492" s="324" t="s">
        <v>470</v>
      </c>
    </row>
    <row r="1512" spans="2:5" x14ac:dyDescent="0.2">
      <c r="B1512" s="324" t="s">
        <v>339</v>
      </c>
      <c r="E1512" s="335" t="s">
        <v>340</v>
      </c>
    </row>
    <row r="1513" spans="2:5" x14ac:dyDescent="0.2">
      <c r="C1513" s="324" t="s">
        <v>341</v>
      </c>
      <c r="E1513" s="329">
        <v>1000000</v>
      </c>
    </row>
    <row r="1514" spans="2:5" x14ac:dyDescent="0.2">
      <c r="C1514" s="324" t="s">
        <v>342</v>
      </c>
      <c r="E1514" s="340">
        <v>0.32149571362795448</v>
      </c>
    </row>
    <row r="1515" spans="2:5" x14ac:dyDescent="0.2">
      <c r="C1515" s="324" t="s">
        <v>343</v>
      </c>
      <c r="E1515" s="340">
        <v>0.32161353423268096</v>
      </c>
    </row>
    <row r="1516" spans="2:5" x14ac:dyDescent="0.2">
      <c r="C1516" s="324" t="s">
        <v>344</v>
      </c>
      <c r="E1516" s="340">
        <v>0.32088844473939726</v>
      </c>
    </row>
    <row r="1517" spans="2:5" x14ac:dyDescent="0.2">
      <c r="C1517" s="324" t="s">
        <v>345</v>
      </c>
      <c r="E1517" s="340">
        <v>0.2997768304806081</v>
      </c>
    </row>
    <row r="1518" spans="2:5" x14ac:dyDescent="0.2">
      <c r="C1518" s="324" t="s">
        <v>346</v>
      </c>
      <c r="E1518" s="340">
        <v>1.6854245235532025E-2</v>
      </c>
    </row>
    <row r="1519" spans="2:5" x14ac:dyDescent="0.2">
      <c r="C1519" s="324" t="s">
        <v>347</v>
      </c>
      <c r="E1519" s="340">
        <v>2.84065582459454E-4</v>
      </c>
    </row>
    <row r="1520" spans="2:5" x14ac:dyDescent="0.2">
      <c r="C1520" s="324" t="s">
        <v>348</v>
      </c>
      <c r="E1520" s="336">
        <v>0.22816516970196005</v>
      </c>
    </row>
    <row r="1521" spans="1:10" x14ac:dyDescent="0.2">
      <c r="C1521" s="324" t="s">
        <v>349</v>
      </c>
      <c r="E1521" s="337">
        <v>3.0086901202690672</v>
      </c>
    </row>
    <row r="1522" spans="1:10" x14ac:dyDescent="0.2">
      <c r="C1522" s="324" t="s">
        <v>350</v>
      </c>
      <c r="E1522" s="336">
        <v>5.2405273539695985E-2</v>
      </c>
    </row>
    <row r="1523" spans="1:10" x14ac:dyDescent="0.2">
      <c r="C1523" s="324" t="s">
        <v>351</v>
      </c>
      <c r="E1523" s="340">
        <v>0.25231920196276425</v>
      </c>
    </row>
    <row r="1524" spans="1:10" x14ac:dyDescent="0.2">
      <c r="C1524" s="324" t="s">
        <v>352</v>
      </c>
      <c r="E1524" s="340">
        <v>0.40474638518484279</v>
      </c>
    </row>
    <row r="1525" spans="1:10" x14ac:dyDescent="0.2">
      <c r="C1525" s="324" t="s">
        <v>353</v>
      </c>
      <c r="E1525" s="340">
        <v>0.15242718322207854</v>
      </c>
    </row>
    <row r="1526" spans="1:10" x14ac:dyDescent="0.2">
      <c r="C1526" s="324" t="s">
        <v>354</v>
      </c>
      <c r="E1526" s="340">
        <v>1.6854245235532024E-5</v>
      </c>
    </row>
    <row r="1528" spans="1:10" x14ac:dyDescent="0.2">
      <c r="A1528" s="333" t="s">
        <v>481</v>
      </c>
      <c r="B1528" s="333"/>
      <c r="C1528" s="333"/>
      <c r="D1528" s="333"/>
      <c r="E1528" s="333"/>
      <c r="F1528" s="326"/>
      <c r="G1528" s="333"/>
      <c r="H1528" s="333"/>
      <c r="I1528" s="333"/>
      <c r="J1528" s="334" t="s">
        <v>478</v>
      </c>
    </row>
    <row r="1530" spans="1:10" x14ac:dyDescent="0.2">
      <c r="B1530" s="324" t="s">
        <v>356</v>
      </c>
      <c r="E1530" s="335" t="s">
        <v>340</v>
      </c>
    </row>
    <row r="1531" spans="1:10" x14ac:dyDescent="0.2">
      <c r="C1531" s="324" t="s">
        <v>357</v>
      </c>
      <c r="E1531" s="340">
        <v>0.25231920196276397</v>
      </c>
    </row>
    <row r="1532" spans="1:10" x14ac:dyDescent="0.2">
      <c r="C1532" s="324" t="s">
        <v>358</v>
      </c>
      <c r="E1532" s="340">
        <v>0.30048344613371702</v>
      </c>
    </row>
    <row r="1533" spans="1:10" x14ac:dyDescent="0.2">
      <c r="C1533" s="324" t="s">
        <v>359</v>
      </c>
      <c r="E1533" s="340">
        <v>0.30721929126876102</v>
      </c>
    </row>
    <row r="1534" spans="1:10" x14ac:dyDescent="0.2">
      <c r="C1534" s="324" t="s">
        <v>360</v>
      </c>
      <c r="E1534" s="340">
        <v>0.31223716160635701</v>
      </c>
    </row>
    <row r="1535" spans="1:10" x14ac:dyDescent="0.2">
      <c r="C1535" s="324" t="s">
        <v>361</v>
      </c>
      <c r="E1535" s="340">
        <v>0.31663875075086201</v>
      </c>
    </row>
    <row r="1536" spans="1:10" x14ac:dyDescent="0.2">
      <c r="C1536" s="324" t="s">
        <v>362</v>
      </c>
      <c r="E1536" s="340">
        <v>0.32088843549070001</v>
      </c>
    </row>
    <row r="1537" spans="1:10" x14ac:dyDescent="0.2">
      <c r="C1537" s="324" t="s">
        <v>363</v>
      </c>
      <c r="E1537" s="340">
        <v>0.32526748177322801</v>
      </c>
    </row>
    <row r="1538" spans="1:10" x14ac:dyDescent="0.2">
      <c r="C1538" s="324" t="s">
        <v>364</v>
      </c>
      <c r="E1538" s="340">
        <v>0.32999716397510898</v>
      </c>
    </row>
    <row r="1539" spans="1:10" x14ac:dyDescent="0.2">
      <c r="C1539" s="324" t="s">
        <v>365</v>
      </c>
      <c r="E1539" s="340">
        <v>0.33565672234382898</v>
      </c>
    </row>
    <row r="1540" spans="1:10" x14ac:dyDescent="0.2">
      <c r="C1540" s="324" t="s">
        <v>366</v>
      </c>
      <c r="E1540" s="340">
        <v>0.34377880720190201</v>
      </c>
    </row>
    <row r="1541" spans="1:10" x14ac:dyDescent="0.2">
      <c r="C1541" s="324" t="s">
        <v>367</v>
      </c>
      <c r="E1541" s="340">
        <v>0.40474638518484302</v>
      </c>
    </row>
    <row r="1543" spans="1:10" x14ac:dyDescent="0.2">
      <c r="A1543" s="333" t="s">
        <v>482</v>
      </c>
      <c r="B1543" s="333"/>
      <c r="C1543" s="333"/>
      <c r="D1543" s="333"/>
      <c r="E1543" s="333"/>
      <c r="F1543" s="326"/>
      <c r="G1543" s="333"/>
      <c r="H1543" s="333"/>
      <c r="I1543" s="333"/>
      <c r="J1543" s="334" t="s">
        <v>483</v>
      </c>
    </row>
    <row r="1545" spans="1:10" x14ac:dyDescent="0.2">
      <c r="B1545" s="324" t="s">
        <v>335</v>
      </c>
    </row>
    <row r="1546" spans="1:10" x14ac:dyDescent="0.2">
      <c r="C1546" s="324" t="s">
        <v>484</v>
      </c>
    </row>
    <row r="1547" spans="1:10" x14ac:dyDescent="0.2">
      <c r="C1547" s="324" t="s">
        <v>485</v>
      </c>
    </row>
    <row r="1548" spans="1:10" x14ac:dyDescent="0.2">
      <c r="C1548" s="324" t="s">
        <v>470</v>
      </c>
    </row>
    <row r="1568" spans="2:5" x14ac:dyDescent="0.2">
      <c r="B1568" s="324" t="s">
        <v>339</v>
      </c>
      <c r="E1568" s="335" t="s">
        <v>340</v>
      </c>
    </row>
    <row r="1569" spans="1:10" x14ac:dyDescent="0.2">
      <c r="C1569" s="324" t="s">
        <v>341</v>
      </c>
      <c r="E1569" s="329">
        <v>1000000</v>
      </c>
    </row>
    <row r="1570" spans="1:10" x14ac:dyDescent="0.2">
      <c r="C1570" s="324" t="s">
        <v>342</v>
      </c>
      <c r="E1570" s="340">
        <v>0.22220017407929893</v>
      </c>
    </row>
    <row r="1571" spans="1:10" x14ac:dyDescent="0.2">
      <c r="C1571" s="324" t="s">
        <v>343</v>
      </c>
      <c r="E1571" s="340">
        <v>0.22224452134747941</v>
      </c>
    </row>
    <row r="1572" spans="1:10" x14ac:dyDescent="0.2">
      <c r="C1572" s="324" t="s">
        <v>344</v>
      </c>
      <c r="E1572" s="340">
        <v>0.22038747121450827</v>
      </c>
    </row>
    <row r="1573" spans="1:10" x14ac:dyDescent="0.2">
      <c r="C1573" s="324" t="s">
        <v>345</v>
      </c>
      <c r="E1573" s="340">
        <v>0.21035098454806705</v>
      </c>
    </row>
    <row r="1574" spans="1:10" x14ac:dyDescent="0.2">
      <c r="C1574" s="324" t="s">
        <v>346</v>
      </c>
      <c r="E1574" s="340">
        <v>1.1389216332175458E-2</v>
      </c>
    </row>
    <row r="1575" spans="1:10" x14ac:dyDescent="0.2">
      <c r="C1575" s="324" t="s">
        <v>347</v>
      </c>
      <c r="E1575" s="340">
        <v>1.2971424866109219E-4</v>
      </c>
    </row>
    <row r="1576" spans="1:10" x14ac:dyDescent="0.2">
      <c r="C1576" s="324" t="s">
        <v>348</v>
      </c>
      <c r="E1576" s="336">
        <v>0.78047314125326439</v>
      </c>
    </row>
    <row r="1577" spans="1:10" x14ac:dyDescent="0.2">
      <c r="C1577" s="324" t="s">
        <v>349</v>
      </c>
      <c r="E1577" s="337">
        <v>3.3835404614347317</v>
      </c>
    </row>
    <row r="1578" spans="1:10" x14ac:dyDescent="0.2">
      <c r="C1578" s="324" t="s">
        <v>350</v>
      </c>
      <c r="E1578" s="336">
        <v>5.1246331127184068E-2</v>
      </c>
    </row>
    <row r="1579" spans="1:10" x14ac:dyDescent="0.2">
      <c r="C1579" s="324" t="s">
        <v>351</v>
      </c>
      <c r="E1579" s="340">
        <v>0.19700601681871441</v>
      </c>
    </row>
    <row r="1580" spans="1:10" x14ac:dyDescent="0.2">
      <c r="C1580" s="324" t="s">
        <v>352</v>
      </c>
      <c r="E1580" s="340">
        <v>0.28360748774147798</v>
      </c>
    </row>
    <row r="1581" spans="1:10" x14ac:dyDescent="0.2">
      <c r="C1581" s="324" t="s">
        <v>353</v>
      </c>
      <c r="E1581" s="340">
        <v>8.6601470922763574E-2</v>
      </c>
    </row>
    <row r="1582" spans="1:10" x14ac:dyDescent="0.2">
      <c r="C1582" s="324" t="s">
        <v>354</v>
      </c>
      <c r="E1582" s="340">
        <v>1.1389216332175457E-5</v>
      </c>
    </row>
    <row r="1584" spans="1:10" x14ac:dyDescent="0.2">
      <c r="A1584" s="333" t="s">
        <v>486</v>
      </c>
      <c r="B1584" s="333"/>
      <c r="C1584" s="333"/>
      <c r="D1584" s="333"/>
      <c r="E1584" s="333"/>
      <c r="F1584" s="326"/>
      <c r="G1584" s="333"/>
      <c r="H1584" s="333"/>
      <c r="I1584" s="333"/>
      <c r="J1584" s="334" t="s">
        <v>483</v>
      </c>
    </row>
    <row r="1586" spans="1:10" x14ac:dyDescent="0.2">
      <c r="B1586" s="324" t="s">
        <v>356</v>
      </c>
      <c r="E1586" s="335" t="s">
        <v>340</v>
      </c>
    </row>
    <row r="1587" spans="1:10" x14ac:dyDescent="0.2">
      <c r="C1587" s="324" t="s">
        <v>357</v>
      </c>
      <c r="E1587" s="340">
        <v>0.19700601681871399</v>
      </c>
    </row>
    <row r="1588" spans="1:10" x14ac:dyDescent="0.2">
      <c r="C1588" s="324" t="s">
        <v>358</v>
      </c>
      <c r="E1588" s="340">
        <v>0.20913761633182601</v>
      </c>
    </row>
    <row r="1589" spans="1:10" x14ac:dyDescent="0.2">
      <c r="C1589" s="324" t="s">
        <v>359</v>
      </c>
      <c r="E1589" s="340">
        <v>0.21207800490786</v>
      </c>
    </row>
    <row r="1590" spans="1:10" x14ac:dyDescent="0.2">
      <c r="C1590" s="324" t="s">
        <v>360</v>
      </c>
      <c r="E1590" s="340">
        <v>0.21476794922645301</v>
      </c>
    </row>
    <row r="1591" spans="1:10" x14ac:dyDescent="0.2">
      <c r="C1591" s="324" t="s">
        <v>361</v>
      </c>
      <c r="E1591" s="340">
        <v>0.21750142592296901</v>
      </c>
    </row>
    <row r="1592" spans="1:10" x14ac:dyDescent="0.2">
      <c r="C1592" s="324" t="s">
        <v>362</v>
      </c>
      <c r="E1592" s="340">
        <v>0.22038743506512401</v>
      </c>
    </row>
    <row r="1593" spans="1:10" x14ac:dyDescent="0.2">
      <c r="C1593" s="324" t="s">
        <v>363</v>
      </c>
      <c r="E1593" s="340">
        <v>0.22353515045904501</v>
      </c>
    </row>
    <row r="1594" spans="1:10" x14ac:dyDescent="0.2">
      <c r="C1594" s="324" t="s">
        <v>364</v>
      </c>
      <c r="E1594" s="340">
        <v>0.227141268776519</v>
      </c>
    </row>
    <row r="1595" spans="1:10" x14ac:dyDescent="0.2">
      <c r="C1595" s="324" t="s">
        <v>365</v>
      </c>
      <c r="E1595" s="340">
        <v>0.23159844638365801</v>
      </c>
    </row>
    <row r="1596" spans="1:10" x14ac:dyDescent="0.2">
      <c r="C1596" s="324" t="s">
        <v>366</v>
      </c>
      <c r="E1596" s="340">
        <v>0.238125778080852</v>
      </c>
    </row>
    <row r="1597" spans="1:10" x14ac:dyDescent="0.2">
      <c r="C1597" s="324" t="s">
        <v>367</v>
      </c>
      <c r="E1597" s="340">
        <v>0.28360748774147798</v>
      </c>
    </row>
    <row r="1599" spans="1:10" x14ac:dyDescent="0.2">
      <c r="A1599" s="333" t="s">
        <v>487</v>
      </c>
      <c r="B1599" s="333"/>
      <c r="C1599" s="333"/>
      <c r="D1599" s="333"/>
      <c r="E1599" s="333"/>
      <c r="F1599" s="326"/>
      <c r="G1599" s="333"/>
      <c r="H1599" s="333"/>
      <c r="I1599" s="333"/>
      <c r="J1599" s="334" t="s">
        <v>488</v>
      </c>
    </row>
    <row r="1601" spans="2:3" x14ac:dyDescent="0.2">
      <c r="B1601" s="324" t="s">
        <v>335</v>
      </c>
    </row>
    <row r="1602" spans="2:3" x14ac:dyDescent="0.2">
      <c r="C1602" s="324" t="s">
        <v>489</v>
      </c>
    </row>
    <row r="1603" spans="2:3" x14ac:dyDescent="0.2">
      <c r="C1603" s="324" t="s">
        <v>490</v>
      </c>
    </row>
    <row r="1604" spans="2:3" x14ac:dyDescent="0.2">
      <c r="C1604" s="324" t="s">
        <v>470</v>
      </c>
    </row>
    <row r="1624" spans="2:5" x14ac:dyDescent="0.2">
      <c r="B1624" s="324" t="s">
        <v>339</v>
      </c>
      <c r="E1624" s="335" t="s">
        <v>340</v>
      </c>
    </row>
    <row r="1625" spans="2:5" x14ac:dyDescent="0.2">
      <c r="C1625" s="324" t="s">
        <v>341</v>
      </c>
      <c r="E1625" s="329">
        <v>1000000</v>
      </c>
    </row>
    <row r="1626" spans="2:5" x14ac:dyDescent="0.2">
      <c r="C1626" s="324" t="s">
        <v>342</v>
      </c>
      <c r="E1626" s="340">
        <v>0.22616452518573221</v>
      </c>
    </row>
    <row r="1627" spans="2:5" x14ac:dyDescent="0.2">
      <c r="C1627" s="324" t="s">
        <v>343</v>
      </c>
      <c r="E1627" s="340">
        <v>0.22623497702675299</v>
      </c>
    </row>
    <row r="1628" spans="2:5" x14ac:dyDescent="0.2">
      <c r="C1628" s="324" t="s">
        <v>344</v>
      </c>
      <c r="E1628" s="340">
        <v>0.22476554487396791</v>
      </c>
    </row>
    <row r="1629" spans="2:5" x14ac:dyDescent="0.2">
      <c r="C1629" s="324" t="s">
        <v>345</v>
      </c>
      <c r="E1629" s="340">
        <v>0.22401015987297165</v>
      </c>
    </row>
    <row r="1630" spans="2:5" x14ac:dyDescent="0.2">
      <c r="C1630" s="324" t="s">
        <v>346</v>
      </c>
      <c r="E1630" s="340">
        <v>1.1838843564469435E-2</v>
      </c>
    </row>
    <row r="1631" spans="2:5" x14ac:dyDescent="0.2">
      <c r="C1631" s="324" t="s">
        <v>347</v>
      </c>
      <c r="E1631" s="340">
        <v>1.4015821694397934E-4</v>
      </c>
    </row>
    <row r="1632" spans="2:5" x14ac:dyDescent="0.2">
      <c r="C1632" s="324" t="s">
        <v>348</v>
      </c>
      <c r="E1632" s="336">
        <v>0.62399338790481029</v>
      </c>
    </row>
    <row r="1633" spans="1:10" x14ac:dyDescent="0.2">
      <c r="C1633" s="324" t="s">
        <v>349</v>
      </c>
      <c r="E1633" s="337">
        <v>3.0489570314852692</v>
      </c>
    </row>
    <row r="1634" spans="1:10" x14ac:dyDescent="0.2">
      <c r="C1634" s="324" t="s">
        <v>350</v>
      </c>
      <c r="E1634" s="336">
        <v>5.232985509163534E-2</v>
      </c>
    </row>
    <row r="1635" spans="1:10" x14ac:dyDescent="0.2">
      <c r="C1635" s="324" t="s">
        <v>351</v>
      </c>
      <c r="E1635" s="340">
        <v>0.1982833352992239</v>
      </c>
    </row>
    <row r="1636" spans="1:10" x14ac:dyDescent="0.2">
      <c r="C1636" s="324" t="s">
        <v>352</v>
      </c>
      <c r="E1636" s="340">
        <v>0.28903546717493289</v>
      </c>
    </row>
    <row r="1637" spans="1:10" x14ac:dyDescent="0.2">
      <c r="C1637" s="324" t="s">
        <v>353</v>
      </c>
      <c r="E1637" s="340">
        <v>9.0752131875708991E-2</v>
      </c>
    </row>
    <row r="1638" spans="1:10" x14ac:dyDescent="0.2">
      <c r="C1638" s="324" t="s">
        <v>354</v>
      </c>
      <c r="E1638" s="340">
        <v>1.1838843564469434E-5</v>
      </c>
    </row>
    <row r="1640" spans="1:10" x14ac:dyDescent="0.2">
      <c r="A1640" s="333" t="s">
        <v>491</v>
      </c>
      <c r="B1640" s="333"/>
      <c r="C1640" s="333"/>
      <c r="D1640" s="333"/>
      <c r="E1640" s="333"/>
      <c r="F1640" s="326"/>
      <c r="G1640" s="333"/>
      <c r="H1640" s="333"/>
      <c r="I1640" s="333"/>
      <c r="J1640" s="334" t="s">
        <v>488</v>
      </c>
    </row>
    <row r="1642" spans="1:10" x14ac:dyDescent="0.2">
      <c r="B1642" s="324" t="s">
        <v>356</v>
      </c>
      <c r="E1642" s="335" t="s">
        <v>340</v>
      </c>
    </row>
    <row r="1643" spans="1:10" x14ac:dyDescent="0.2">
      <c r="C1643" s="324" t="s">
        <v>357</v>
      </c>
      <c r="E1643" s="340">
        <v>0.19828333529922401</v>
      </c>
    </row>
    <row r="1644" spans="1:10" x14ac:dyDescent="0.2">
      <c r="C1644" s="324" t="s">
        <v>358</v>
      </c>
      <c r="E1644" s="340">
        <v>0.212042510436874</v>
      </c>
    </row>
    <row r="1645" spans="1:10" x14ac:dyDescent="0.2">
      <c r="C1645" s="324" t="s">
        <v>359</v>
      </c>
      <c r="E1645" s="340">
        <v>0.215360680490816</v>
      </c>
    </row>
    <row r="1646" spans="1:10" x14ac:dyDescent="0.2">
      <c r="C1646" s="324" t="s">
        <v>360</v>
      </c>
      <c r="E1646" s="340">
        <v>0.21846608315024599</v>
      </c>
    </row>
    <row r="1647" spans="1:10" x14ac:dyDescent="0.2">
      <c r="C1647" s="324" t="s">
        <v>361</v>
      </c>
      <c r="E1647" s="340">
        <v>0.22158343808251199</v>
      </c>
    </row>
    <row r="1648" spans="1:10" x14ac:dyDescent="0.2">
      <c r="C1648" s="324" t="s">
        <v>362</v>
      </c>
      <c r="E1648" s="340">
        <v>0.224765503081477</v>
      </c>
    </row>
    <row r="1649" spans="1:10" x14ac:dyDescent="0.2">
      <c r="C1649" s="324" t="s">
        <v>363</v>
      </c>
      <c r="E1649" s="340">
        <v>0.22810870406241601</v>
      </c>
    </row>
    <row r="1650" spans="1:10" x14ac:dyDescent="0.2">
      <c r="C1650" s="324" t="s">
        <v>364</v>
      </c>
      <c r="E1650" s="340">
        <v>0.23178947055323601</v>
      </c>
    </row>
    <row r="1651" spans="1:10" x14ac:dyDescent="0.2">
      <c r="C1651" s="324" t="s">
        <v>365</v>
      </c>
      <c r="E1651" s="340">
        <v>0.23625683777173601</v>
      </c>
    </row>
    <row r="1652" spans="1:10" x14ac:dyDescent="0.2">
      <c r="C1652" s="324" t="s">
        <v>366</v>
      </c>
      <c r="E1652" s="340">
        <v>0.24257999901244601</v>
      </c>
    </row>
    <row r="1653" spans="1:10" x14ac:dyDescent="0.2">
      <c r="C1653" s="324" t="s">
        <v>367</v>
      </c>
      <c r="E1653" s="340">
        <v>0.289035467174933</v>
      </c>
    </row>
    <row r="1655" spans="1:10" x14ac:dyDescent="0.2">
      <c r="A1655" s="333" t="s">
        <v>492</v>
      </c>
      <c r="B1655" s="333"/>
      <c r="C1655" s="333"/>
      <c r="D1655" s="333"/>
      <c r="E1655" s="333"/>
      <c r="F1655" s="326"/>
      <c r="G1655" s="333"/>
      <c r="H1655" s="333"/>
      <c r="I1655" s="333"/>
      <c r="J1655" s="334" t="s">
        <v>493</v>
      </c>
    </row>
    <row r="1657" spans="1:10" x14ac:dyDescent="0.2">
      <c r="B1657" s="324" t="s">
        <v>335</v>
      </c>
    </row>
    <row r="1658" spans="1:10" x14ac:dyDescent="0.2">
      <c r="C1658" s="324" t="s">
        <v>494</v>
      </c>
    </row>
    <row r="1659" spans="1:10" x14ac:dyDescent="0.2">
      <c r="C1659" s="324" t="s">
        <v>495</v>
      </c>
    </row>
    <row r="1660" spans="1:10" x14ac:dyDescent="0.2">
      <c r="C1660" s="324" t="s">
        <v>470</v>
      </c>
    </row>
    <row r="1680" spans="2:5" x14ac:dyDescent="0.2">
      <c r="B1680" s="324" t="s">
        <v>339</v>
      </c>
      <c r="E1680" s="335" t="s">
        <v>340</v>
      </c>
    </row>
    <row r="1681" spans="1:10" x14ac:dyDescent="0.2">
      <c r="C1681" s="324" t="s">
        <v>341</v>
      </c>
      <c r="E1681" s="329">
        <v>1000000</v>
      </c>
    </row>
    <row r="1682" spans="1:10" x14ac:dyDescent="0.2">
      <c r="C1682" s="324" t="s">
        <v>342</v>
      </c>
      <c r="E1682" s="340">
        <v>0.4169133092541667</v>
      </c>
    </row>
    <row r="1683" spans="1:10" x14ac:dyDescent="0.2">
      <c r="C1683" s="324" t="s">
        <v>343</v>
      </c>
      <c r="E1683" s="340">
        <v>0.41707441159438641</v>
      </c>
    </row>
    <row r="1684" spans="1:10" x14ac:dyDescent="0.2">
      <c r="C1684" s="324" t="s">
        <v>344</v>
      </c>
      <c r="E1684" s="340">
        <v>0.41700163704135845</v>
      </c>
    </row>
    <row r="1685" spans="1:10" x14ac:dyDescent="0.2">
      <c r="C1685" s="324" t="s">
        <v>345</v>
      </c>
      <c r="E1685" s="340">
        <v>0.41474521068190895</v>
      </c>
    </row>
    <row r="1686" spans="1:10" x14ac:dyDescent="0.2">
      <c r="C1686" s="324" t="s">
        <v>346</v>
      </c>
      <c r="E1686" s="340">
        <v>9.8214173632298445E-3</v>
      </c>
    </row>
    <row r="1687" spans="1:10" x14ac:dyDescent="0.2">
      <c r="C1687" s="324" t="s">
        <v>347</v>
      </c>
      <c r="E1687" s="340">
        <v>9.6460239022752662E-5</v>
      </c>
    </row>
    <row r="1688" spans="1:10" x14ac:dyDescent="0.2">
      <c r="C1688" s="324" t="s">
        <v>348</v>
      </c>
      <c r="E1688" s="336">
        <v>4.6189727042244173E-2</v>
      </c>
    </row>
    <row r="1689" spans="1:10" x14ac:dyDescent="0.2">
      <c r="C1689" s="324" t="s">
        <v>349</v>
      </c>
      <c r="E1689" s="337">
        <v>3.0093724542466642</v>
      </c>
    </row>
    <row r="1690" spans="1:10" x14ac:dyDescent="0.2">
      <c r="C1690" s="324" t="s">
        <v>350</v>
      </c>
      <c r="E1690" s="336">
        <v>2.3548357535732443E-2</v>
      </c>
    </row>
    <row r="1691" spans="1:10" x14ac:dyDescent="0.2">
      <c r="C1691" s="324" t="s">
        <v>351</v>
      </c>
      <c r="E1691" s="340">
        <v>0.37158435952260727</v>
      </c>
    </row>
    <row r="1692" spans="1:10" x14ac:dyDescent="0.2">
      <c r="C1692" s="324" t="s">
        <v>352</v>
      </c>
      <c r="E1692" s="340">
        <v>0.46315027725125008</v>
      </c>
    </row>
    <row r="1693" spans="1:10" x14ac:dyDescent="0.2">
      <c r="C1693" s="324" t="s">
        <v>353</v>
      </c>
      <c r="E1693" s="340">
        <v>9.1565917728642809E-2</v>
      </c>
    </row>
    <row r="1694" spans="1:10" x14ac:dyDescent="0.2">
      <c r="C1694" s="324" t="s">
        <v>354</v>
      </c>
      <c r="E1694" s="340">
        <v>9.8214173632298442E-6</v>
      </c>
    </row>
    <row r="1696" spans="1:10" x14ac:dyDescent="0.2">
      <c r="A1696" s="333" t="s">
        <v>496</v>
      </c>
      <c r="B1696" s="333"/>
      <c r="C1696" s="333"/>
      <c r="D1696" s="333"/>
      <c r="E1696" s="333"/>
      <c r="F1696" s="326"/>
      <c r="G1696" s="333"/>
      <c r="H1696" s="333"/>
      <c r="I1696" s="333"/>
      <c r="J1696" s="334" t="s">
        <v>493</v>
      </c>
    </row>
    <row r="1698" spans="1:10" x14ac:dyDescent="0.2">
      <c r="B1698" s="324" t="s">
        <v>356</v>
      </c>
      <c r="E1698" s="335" t="s">
        <v>340</v>
      </c>
    </row>
    <row r="1699" spans="1:10" x14ac:dyDescent="0.2">
      <c r="C1699" s="324" t="s">
        <v>357</v>
      </c>
      <c r="E1699" s="340">
        <v>0.37158435952260699</v>
      </c>
    </row>
    <row r="1700" spans="1:10" x14ac:dyDescent="0.2">
      <c r="C1700" s="324" t="s">
        <v>358</v>
      </c>
      <c r="E1700" s="340">
        <v>0.40455480773792601</v>
      </c>
    </row>
    <row r="1701" spans="1:10" x14ac:dyDescent="0.2">
      <c r="C1701" s="324" t="s">
        <v>359</v>
      </c>
      <c r="E1701" s="340">
        <v>0.40878605257559097</v>
      </c>
    </row>
    <row r="1702" spans="1:10" x14ac:dyDescent="0.2">
      <c r="C1702" s="324" t="s">
        <v>360</v>
      </c>
      <c r="E1702" s="340">
        <v>0.41187494273511799</v>
      </c>
    </row>
    <row r="1703" spans="1:10" x14ac:dyDescent="0.2">
      <c r="C1703" s="324" t="s">
        <v>361</v>
      </c>
      <c r="E1703" s="340">
        <v>0.41451273356804402</v>
      </c>
    </row>
    <row r="1704" spans="1:10" x14ac:dyDescent="0.2">
      <c r="C1704" s="324" t="s">
        <v>362</v>
      </c>
      <c r="E1704" s="340">
        <v>0.41700163112094402</v>
      </c>
    </row>
    <row r="1705" spans="1:10" x14ac:dyDescent="0.2">
      <c r="C1705" s="324" t="s">
        <v>363</v>
      </c>
      <c r="E1705" s="340">
        <v>0.419498756967155</v>
      </c>
    </row>
    <row r="1706" spans="1:10" x14ac:dyDescent="0.2">
      <c r="C1706" s="324" t="s">
        <v>364</v>
      </c>
      <c r="E1706" s="340">
        <v>0.42216311781378202</v>
      </c>
    </row>
    <row r="1707" spans="1:10" x14ac:dyDescent="0.2">
      <c r="C1707" s="324" t="s">
        <v>365</v>
      </c>
      <c r="E1707" s="340">
        <v>0.42531272623128302</v>
      </c>
    </row>
    <row r="1708" spans="1:10" x14ac:dyDescent="0.2">
      <c r="C1708" s="324" t="s">
        <v>366</v>
      </c>
      <c r="E1708" s="340">
        <v>0.42970162817167101</v>
      </c>
    </row>
    <row r="1709" spans="1:10" x14ac:dyDescent="0.2">
      <c r="C1709" s="324" t="s">
        <v>367</v>
      </c>
      <c r="E1709" s="340">
        <v>0.46315027725125002</v>
      </c>
    </row>
    <row r="1711" spans="1:10" x14ac:dyDescent="0.2">
      <c r="A1711" s="333" t="s">
        <v>497</v>
      </c>
      <c r="B1711" s="333"/>
      <c r="C1711" s="333"/>
      <c r="D1711" s="333"/>
      <c r="E1711" s="333"/>
      <c r="F1711" s="326"/>
      <c r="G1711" s="333"/>
      <c r="H1711" s="333"/>
      <c r="I1711" s="333"/>
      <c r="J1711" s="334" t="s">
        <v>498</v>
      </c>
    </row>
    <row r="1713" spans="2:3" x14ac:dyDescent="0.2">
      <c r="B1713" s="324" t="s">
        <v>335</v>
      </c>
    </row>
    <row r="1714" spans="2:3" x14ac:dyDescent="0.2">
      <c r="C1714" s="324" t="s">
        <v>468</v>
      </c>
    </row>
    <row r="1715" spans="2:3" x14ac:dyDescent="0.2">
      <c r="C1715" s="324" t="s">
        <v>469</v>
      </c>
    </row>
    <row r="1716" spans="2:3" x14ac:dyDescent="0.2">
      <c r="C1716" s="324" t="s">
        <v>470</v>
      </c>
    </row>
    <row r="1736" spans="2:5" x14ac:dyDescent="0.2">
      <c r="B1736" s="324" t="s">
        <v>339</v>
      </c>
      <c r="E1736" s="335" t="s">
        <v>340</v>
      </c>
    </row>
    <row r="1737" spans="2:5" x14ac:dyDescent="0.2">
      <c r="C1737" s="324" t="s">
        <v>341</v>
      </c>
      <c r="E1737" s="329">
        <v>1000000</v>
      </c>
    </row>
    <row r="1738" spans="2:5" x14ac:dyDescent="0.2">
      <c r="C1738" s="324" t="s">
        <v>342</v>
      </c>
      <c r="E1738" s="340">
        <v>0.61302954300011836</v>
      </c>
    </row>
    <row r="1739" spans="2:5" x14ac:dyDescent="0.2">
      <c r="C1739" s="324" t="s">
        <v>343</v>
      </c>
      <c r="E1739" s="340">
        <v>0.61306621472313572</v>
      </c>
    </row>
    <row r="1740" spans="2:5" x14ac:dyDescent="0.2">
      <c r="C1740" s="324" t="s">
        <v>344</v>
      </c>
      <c r="E1740" s="340">
        <v>0.61306754163654509</v>
      </c>
    </row>
    <row r="1741" spans="2:5" x14ac:dyDescent="0.2">
      <c r="C1741" s="324" t="s">
        <v>345</v>
      </c>
      <c r="E1741" s="340">
        <v>0.60598219782242191</v>
      </c>
    </row>
    <row r="1742" spans="2:5" x14ac:dyDescent="0.2">
      <c r="C1742" s="324" t="s">
        <v>346</v>
      </c>
      <c r="E1742" s="340">
        <v>1.8405626654212297E-2</v>
      </c>
    </row>
    <row r="1743" spans="2:5" x14ac:dyDescent="0.2">
      <c r="C1743" s="324" t="s">
        <v>347</v>
      </c>
      <c r="E1743" s="340">
        <v>3.3876709253425008E-4</v>
      </c>
    </row>
    <row r="1744" spans="2:5" x14ac:dyDescent="0.2">
      <c r="C1744" s="324" t="s">
        <v>348</v>
      </c>
      <c r="E1744" s="341">
        <v>3.9965319493165966E-4</v>
      </c>
    </row>
    <row r="1745" spans="1:10" x14ac:dyDescent="0.2">
      <c r="C1745" s="324" t="s">
        <v>349</v>
      </c>
      <c r="E1745" s="337">
        <v>2.4189209728395755</v>
      </c>
    </row>
    <row r="1746" spans="1:10" x14ac:dyDescent="0.2">
      <c r="C1746" s="324" t="s">
        <v>350</v>
      </c>
      <c r="E1746" s="336">
        <v>3.0022249166877325E-2</v>
      </c>
    </row>
    <row r="1747" spans="1:10" x14ac:dyDescent="0.2">
      <c r="C1747" s="324" t="s">
        <v>351</v>
      </c>
      <c r="E1747" s="340">
        <v>0.56285443961928228</v>
      </c>
    </row>
    <row r="1748" spans="1:10" x14ac:dyDescent="0.2">
      <c r="C1748" s="324" t="s">
        <v>352</v>
      </c>
      <c r="E1748" s="340">
        <v>0.66576482402528481</v>
      </c>
    </row>
    <row r="1749" spans="1:10" x14ac:dyDescent="0.2">
      <c r="C1749" s="324" t="s">
        <v>353</v>
      </c>
      <c r="E1749" s="340">
        <v>0.10291038440600253</v>
      </c>
    </row>
    <row r="1750" spans="1:10" x14ac:dyDescent="0.2">
      <c r="C1750" s="324" t="s">
        <v>354</v>
      </c>
      <c r="E1750" s="340">
        <v>1.8405626654212297E-5</v>
      </c>
    </row>
    <row r="1752" spans="1:10" x14ac:dyDescent="0.2">
      <c r="A1752" s="333" t="s">
        <v>499</v>
      </c>
      <c r="B1752" s="333"/>
      <c r="C1752" s="333"/>
      <c r="D1752" s="333"/>
      <c r="E1752" s="333"/>
      <c r="F1752" s="326"/>
      <c r="G1752" s="333"/>
      <c r="H1752" s="333"/>
      <c r="I1752" s="333"/>
      <c r="J1752" s="334" t="s">
        <v>498</v>
      </c>
    </row>
    <row r="1754" spans="1:10" x14ac:dyDescent="0.2">
      <c r="B1754" s="324" t="s">
        <v>356</v>
      </c>
      <c r="E1754" s="335" t="s">
        <v>340</v>
      </c>
    </row>
    <row r="1755" spans="1:10" x14ac:dyDescent="0.2">
      <c r="C1755" s="324" t="s">
        <v>357</v>
      </c>
      <c r="E1755" s="340">
        <v>0.56285443961928205</v>
      </c>
    </row>
    <row r="1756" spans="1:10" x14ac:dyDescent="0.2">
      <c r="C1756" s="324" t="s">
        <v>358</v>
      </c>
      <c r="E1756" s="340">
        <v>0.58818746576274294</v>
      </c>
    </row>
    <row r="1757" spans="1:10" x14ac:dyDescent="0.2">
      <c r="C1757" s="324" t="s">
        <v>359</v>
      </c>
      <c r="E1757" s="340">
        <v>0.59652151619923199</v>
      </c>
    </row>
    <row r="1758" spans="1:10" x14ac:dyDescent="0.2">
      <c r="C1758" s="324" t="s">
        <v>360</v>
      </c>
      <c r="E1758" s="340">
        <v>0.60291738599241795</v>
      </c>
    </row>
    <row r="1759" spans="1:10" x14ac:dyDescent="0.2">
      <c r="C1759" s="324" t="s">
        <v>361</v>
      </c>
      <c r="E1759" s="340">
        <v>0.60828181183974095</v>
      </c>
    </row>
    <row r="1760" spans="1:10" x14ac:dyDescent="0.2">
      <c r="C1760" s="324" t="s">
        <v>362</v>
      </c>
      <c r="E1760" s="340">
        <v>0.61306749053007303</v>
      </c>
    </row>
    <row r="1761" spans="1:10" x14ac:dyDescent="0.2">
      <c r="C1761" s="324" t="s">
        <v>363</v>
      </c>
      <c r="E1761" s="340">
        <v>0.617862408163943</v>
      </c>
    </row>
    <row r="1762" spans="1:10" x14ac:dyDescent="0.2">
      <c r="C1762" s="324" t="s">
        <v>364</v>
      </c>
      <c r="E1762" s="340">
        <v>0.62324604706668296</v>
      </c>
    </row>
    <row r="1763" spans="1:10" x14ac:dyDescent="0.2">
      <c r="C1763" s="324" t="s">
        <v>365</v>
      </c>
      <c r="E1763" s="340">
        <v>0.62959995757540899</v>
      </c>
    </row>
    <row r="1764" spans="1:10" x14ac:dyDescent="0.2">
      <c r="C1764" s="324" t="s">
        <v>366</v>
      </c>
      <c r="E1764" s="340">
        <v>0.63790364097776697</v>
      </c>
    </row>
    <row r="1765" spans="1:10" x14ac:dyDescent="0.2">
      <c r="C1765" s="324" t="s">
        <v>367</v>
      </c>
      <c r="E1765" s="340">
        <v>0.66576482402528503</v>
      </c>
    </row>
    <row r="1767" spans="1:10" x14ac:dyDescent="0.2">
      <c r="A1767" s="333" t="s">
        <v>500</v>
      </c>
      <c r="B1767" s="333"/>
      <c r="C1767" s="333"/>
      <c r="D1767" s="333"/>
      <c r="E1767" s="333"/>
      <c r="F1767" s="326"/>
      <c r="G1767" s="333"/>
      <c r="H1767" s="333"/>
      <c r="I1767" s="333"/>
      <c r="J1767" s="334" t="s">
        <v>501</v>
      </c>
    </row>
    <row r="1769" spans="1:10" x14ac:dyDescent="0.2">
      <c r="B1769" s="324" t="s">
        <v>335</v>
      </c>
    </row>
    <row r="1770" spans="1:10" x14ac:dyDescent="0.2">
      <c r="C1770" s="324" t="s">
        <v>474</v>
      </c>
    </row>
    <row r="1771" spans="1:10" x14ac:dyDescent="0.2">
      <c r="C1771" s="324" t="s">
        <v>475</v>
      </c>
    </row>
    <row r="1772" spans="1:10" x14ac:dyDescent="0.2">
      <c r="C1772" s="324" t="s">
        <v>470</v>
      </c>
    </row>
    <row r="1792" spans="2:5" x14ac:dyDescent="0.2">
      <c r="B1792" s="324" t="s">
        <v>339</v>
      </c>
      <c r="E1792" s="335" t="s">
        <v>340</v>
      </c>
    </row>
    <row r="1793" spans="1:10" x14ac:dyDescent="0.2">
      <c r="C1793" s="324" t="s">
        <v>341</v>
      </c>
      <c r="E1793" s="329">
        <v>1000000</v>
      </c>
    </row>
    <row r="1794" spans="1:10" x14ac:dyDescent="0.2">
      <c r="C1794" s="324" t="s">
        <v>342</v>
      </c>
      <c r="E1794" s="340">
        <v>0.51178483319305557</v>
      </c>
    </row>
    <row r="1795" spans="1:10" x14ac:dyDescent="0.2">
      <c r="C1795" s="324" t="s">
        <v>343</v>
      </c>
      <c r="E1795" s="340">
        <v>0.51194974938909998</v>
      </c>
    </row>
    <row r="1796" spans="1:10" x14ac:dyDescent="0.2">
      <c r="C1796" s="324" t="s">
        <v>344</v>
      </c>
      <c r="E1796" s="340">
        <v>0.51187648086889492</v>
      </c>
    </row>
    <row r="1797" spans="1:10" x14ac:dyDescent="0.2">
      <c r="C1797" s="324" t="s">
        <v>345</v>
      </c>
      <c r="E1797" s="340">
        <v>0.50412433720917693</v>
      </c>
    </row>
    <row r="1798" spans="1:10" x14ac:dyDescent="0.2">
      <c r="C1798" s="324" t="s">
        <v>346</v>
      </c>
      <c r="E1798" s="340">
        <v>1.0576685731730671E-2</v>
      </c>
    </row>
    <row r="1799" spans="1:10" x14ac:dyDescent="0.2">
      <c r="C1799" s="324" t="s">
        <v>347</v>
      </c>
      <c r="E1799" s="340">
        <v>1.1186628106779518E-4</v>
      </c>
    </row>
    <row r="1800" spans="1:10" x14ac:dyDescent="0.2">
      <c r="C1800" s="324" t="s">
        <v>348</v>
      </c>
      <c r="E1800" s="336">
        <v>4.8431934319460877E-2</v>
      </c>
    </row>
    <row r="1801" spans="1:10" x14ac:dyDescent="0.2">
      <c r="C1801" s="324" t="s">
        <v>349</v>
      </c>
      <c r="E1801" s="337">
        <v>3.0125022766309968</v>
      </c>
    </row>
    <row r="1802" spans="1:10" x14ac:dyDescent="0.2">
      <c r="C1802" s="324" t="s">
        <v>350</v>
      </c>
      <c r="E1802" s="336">
        <v>2.0659616972860388E-2</v>
      </c>
    </row>
    <row r="1803" spans="1:10" x14ac:dyDescent="0.2">
      <c r="C1803" s="324" t="s">
        <v>351</v>
      </c>
      <c r="E1803" s="340">
        <v>0.4592415992246987</v>
      </c>
    </row>
    <row r="1804" spans="1:10" x14ac:dyDescent="0.2">
      <c r="C1804" s="324" t="s">
        <v>352</v>
      </c>
      <c r="E1804" s="340">
        <v>0.56550585357249161</v>
      </c>
    </row>
    <row r="1805" spans="1:10" x14ac:dyDescent="0.2">
      <c r="C1805" s="324" t="s">
        <v>353</v>
      </c>
      <c r="E1805" s="340">
        <v>0.10626425434779291</v>
      </c>
    </row>
    <row r="1806" spans="1:10" x14ac:dyDescent="0.2">
      <c r="C1806" s="324" t="s">
        <v>354</v>
      </c>
      <c r="E1806" s="340">
        <v>1.0576685731730671E-5</v>
      </c>
    </row>
    <row r="1808" spans="1:10" x14ac:dyDescent="0.2">
      <c r="A1808" s="333" t="s">
        <v>502</v>
      </c>
      <c r="B1808" s="333"/>
      <c r="C1808" s="333"/>
      <c r="D1808" s="333"/>
      <c r="E1808" s="333"/>
      <c r="F1808" s="326"/>
      <c r="G1808" s="333"/>
      <c r="H1808" s="333"/>
      <c r="I1808" s="333"/>
      <c r="J1808" s="334" t="s">
        <v>501</v>
      </c>
    </row>
    <row r="1810" spans="1:10" x14ac:dyDescent="0.2">
      <c r="B1810" s="324" t="s">
        <v>356</v>
      </c>
      <c r="E1810" s="335" t="s">
        <v>340</v>
      </c>
    </row>
    <row r="1811" spans="1:10" x14ac:dyDescent="0.2">
      <c r="C1811" s="324" t="s">
        <v>357</v>
      </c>
      <c r="E1811" s="340">
        <v>0.45924159922469898</v>
      </c>
    </row>
    <row r="1812" spans="1:10" x14ac:dyDescent="0.2">
      <c r="C1812" s="324" t="s">
        <v>358</v>
      </c>
      <c r="E1812" s="340">
        <v>0.49845785734518</v>
      </c>
    </row>
    <row r="1813" spans="1:10" x14ac:dyDescent="0.2">
      <c r="C1813" s="324" t="s">
        <v>359</v>
      </c>
      <c r="E1813" s="340">
        <v>0.50302780542641101</v>
      </c>
    </row>
    <row r="1814" spans="1:10" x14ac:dyDescent="0.2">
      <c r="C1814" s="324" t="s">
        <v>360</v>
      </c>
      <c r="E1814" s="340">
        <v>0.50634741325828003</v>
      </c>
    </row>
    <row r="1815" spans="1:10" x14ac:dyDescent="0.2">
      <c r="C1815" s="324" t="s">
        <v>361</v>
      </c>
      <c r="E1815" s="340">
        <v>0.50920401592058095</v>
      </c>
    </row>
    <row r="1816" spans="1:10" x14ac:dyDescent="0.2">
      <c r="C1816" s="324" t="s">
        <v>362</v>
      </c>
      <c r="E1816" s="340">
        <v>0.51187647307199802</v>
      </c>
    </row>
    <row r="1817" spans="1:10" x14ac:dyDescent="0.2">
      <c r="C1817" s="324" t="s">
        <v>363</v>
      </c>
      <c r="E1817" s="340">
        <v>0.514545621651189</v>
      </c>
    </row>
    <row r="1818" spans="1:10" x14ac:dyDescent="0.2">
      <c r="C1818" s="324" t="s">
        <v>364</v>
      </c>
      <c r="E1818" s="340">
        <v>0.51743129135052002</v>
      </c>
    </row>
    <row r="1819" spans="1:10" x14ac:dyDescent="0.2">
      <c r="C1819" s="324" t="s">
        <v>365</v>
      </c>
      <c r="E1819" s="340">
        <v>0.52081055681862398</v>
      </c>
    </row>
    <row r="1820" spans="1:10" x14ac:dyDescent="0.2">
      <c r="C1820" s="324" t="s">
        <v>366</v>
      </c>
      <c r="E1820" s="340">
        <v>0.525538660862095</v>
      </c>
    </row>
    <row r="1821" spans="1:10" x14ac:dyDescent="0.2">
      <c r="C1821" s="324" t="s">
        <v>367</v>
      </c>
      <c r="E1821" s="340">
        <v>0.56550585357249195</v>
      </c>
    </row>
    <row r="1823" spans="1:10" x14ac:dyDescent="0.2">
      <c r="A1823" s="333" t="s">
        <v>503</v>
      </c>
      <c r="B1823" s="333"/>
      <c r="C1823" s="333"/>
      <c r="D1823" s="333"/>
      <c r="E1823" s="333"/>
      <c r="F1823" s="326"/>
      <c r="G1823" s="333"/>
      <c r="H1823" s="333"/>
      <c r="I1823" s="333"/>
      <c r="J1823" s="334" t="s">
        <v>504</v>
      </c>
    </row>
    <row r="1825" spans="2:3" x14ac:dyDescent="0.2">
      <c r="B1825" s="324" t="s">
        <v>335</v>
      </c>
    </row>
    <row r="1826" spans="2:3" x14ac:dyDescent="0.2">
      <c r="C1826" s="324" t="s">
        <v>505</v>
      </c>
    </row>
    <row r="1827" spans="2:3" x14ac:dyDescent="0.2">
      <c r="C1827" s="324" t="s">
        <v>506</v>
      </c>
    </row>
    <row r="1828" spans="2:3" x14ac:dyDescent="0.2">
      <c r="C1828" s="324" t="s">
        <v>470</v>
      </c>
    </row>
    <row r="1848" spans="2:5" x14ac:dyDescent="0.2">
      <c r="B1848" s="324" t="s">
        <v>339</v>
      </c>
      <c r="E1848" s="335" t="s">
        <v>340</v>
      </c>
    </row>
    <row r="1849" spans="2:5" x14ac:dyDescent="0.2">
      <c r="C1849" s="324" t="s">
        <v>341</v>
      </c>
      <c r="E1849" s="329">
        <v>1000000</v>
      </c>
    </row>
    <row r="1850" spans="2:5" x14ac:dyDescent="0.2">
      <c r="C1850" s="324" t="s">
        <v>342</v>
      </c>
      <c r="E1850" s="340">
        <v>0.30056968617550922</v>
      </c>
    </row>
    <row r="1851" spans="2:5" x14ac:dyDescent="0.2">
      <c r="C1851" s="324" t="s">
        <v>343</v>
      </c>
      <c r="E1851" s="340">
        <v>0.300685096020256</v>
      </c>
    </row>
    <row r="1852" spans="2:5" x14ac:dyDescent="0.2">
      <c r="C1852" s="324" t="s">
        <v>344</v>
      </c>
      <c r="E1852" s="340">
        <v>0.30061175819449587</v>
      </c>
    </row>
    <row r="1853" spans="2:5" x14ac:dyDescent="0.2">
      <c r="C1853" s="324" t="s">
        <v>345</v>
      </c>
      <c r="E1853" s="340">
        <v>0.29562160543765298</v>
      </c>
    </row>
    <row r="1854" spans="2:5" x14ac:dyDescent="0.2">
      <c r="C1854" s="324" t="s">
        <v>346</v>
      </c>
      <c r="E1854" s="340">
        <v>1.2242086490654485E-2</v>
      </c>
    </row>
    <row r="1855" spans="2:5" x14ac:dyDescent="0.2">
      <c r="C1855" s="324" t="s">
        <v>347</v>
      </c>
      <c r="E1855" s="340">
        <v>1.4986868164466502E-4</v>
      </c>
    </row>
    <row r="1856" spans="2:5" x14ac:dyDescent="0.2">
      <c r="C1856" s="324" t="s">
        <v>348</v>
      </c>
      <c r="E1856" s="336">
        <v>2.6360382526431553E-2</v>
      </c>
    </row>
    <row r="1857" spans="1:10" x14ac:dyDescent="0.2">
      <c r="C1857" s="324" t="s">
        <v>349</v>
      </c>
      <c r="E1857" s="337">
        <v>2.9989646372039331</v>
      </c>
    </row>
    <row r="1858" spans="1:10" x14ac:dyDescent="0.2">
      <c r="C1858" s="324" t="s">
        <v>350</v>
      </c>
      <c r="E1858" s="336">
        <v>4.0713978353718545E-2</v>
      </c>
    </row>
    <row r="1859" spans="1:10" x14ac:dyDescent="0.2">
      <c r="C1859" s="324" t="s">
        <v>351</v>
      </c>
      <c r="E1859" s="340">
        <v>0.24226641907804514</v>
      </c>
    </row>
    <row r="1860" spans="1:10" x14ac:dyDescent="0.2">
      <c r="C1860" s="324" t="s">
        <v>352</v>
      </c>
      <c r="E1860" s="340">
        <v>0.36195044036378138</v>
      </c>
    </row>
    <row r="1861" spans="1:10" x14ac:dyDescent="0.2">
      <c r="C1861" s="324" t="s">
        <v>353</v>
      </c>
      <c r="E1861" s="340">
        <v>0.11968402128573624</v>
      </c>
    </row>
    <row r="1862" spans="1:10" x14ac:dyDescent="0.2">
      <c r="C1862" s="324" t="s">
        <v>354</v>
      </c>
      <c r="E1862" s="340">
        <v>1.2242086490654485E-5</v>
      </c>
    </row>
    <row r="1864" spans="1:10" x14ac:dyDescent="0.2">
      <c r="A1864" s="333" t="s">
        <v>507</v>
      </c>
      <c r="B1864" s="333"/>
      <c r="C1864" s="333"/>
      <c r="D1864" s="333"/>
      <c r="E1864" s="333"/>
      <c r="F1864" s="326"/>
      <c r="G1864" s="333"/>
      <c r="H1864" s="333"/>
      <c r="I1864" s="333"/>
      <c r="J1864" s="334" t="s">
        <v>504</v>
      </c>
    </row>
    <row r="1866" spans="1:10" x14ac:dyDescent="0.2">
      <c r="B1866" s="324" t="s">
        <v>356</v>
      </c>
      <c r="E1866" s="335" t="s">
        <v>340</v>
      </c>
    </row>
    <row r="1867" spans="1:10" x14ac:dyDescent="0.2">
      <c r="C1867" s="324" t="s">
        <v>357</v>
      </c>
      <c r="E1867" s="340">
        <v>0.242266419078045</v>
      </c>
    </row>
    <row r="1868" spans="1:10" x14ac:dyDescent="0.2">
      <c r="C1868" s="324" t="s">
        <v>358</v>
      </c>
      <c r="E1868" s="340">
        <v>0.28503041173538901</v>
      </c>
    </row>
    <row r="1869" spans="1:10" x14ac:dyDescent="0.2">
      <c r="C1869" s="324" t="s">
        <v>359</v>
      </c>
      <c r="E1869" s="340">
        <v>0.29034925432826297</v>
      </c>
    </row>
    <row r="1870" spans="1:10" x14ac:dyDescent="0.2">
      <c r="C1870" s="324" t="s">
        <v>360</v>
      </c>
      <c r="E1870" s="340">
        <v>0.29422515119537701</v>
      </c>
    </row>
    <row r="1871" spans="1:10" x14ac:dyDescent="0.2">
      <c r="C1871" s="324" t="s">
        <v>361</v>
      </c>
      <c r="E1871" s="340">
        <v>0.29752542868524201</v>
      </c>
    </row>
    <row r="1872" spans="1:10" x14ac:dyDescent="0.2">
      <c r="C1872" s="324" t="s">
        <v>362</v>
      </c>
      <c r="E1872" s="340">
        <v>0.30061174710461602</v>
      </c>
    </row>
    <row r="1873" spans="1:10" x14ac:dyDescent="0.2">
      <c r="C1873" s="324" t="s">
        <v>363</v>
      </c>
      <c r="E1873" s="340">
        <v>0.30374258567227003</v>
      </c>
    </row>
    <row r="1874" spans="1:10" x14ac:dyDescent="0.2">
      <c r="C1874" s="324" t="s">
        <v>364</v>
      </c>
      <c r="E1874" s="340">
        <v>0.30708460945890198</v>
      </c>
    </row>
    <row r="1875" spans="1:10" x14ac:dyDescent="0.2">
      <c r="C1875" s="324" t="s">
        <v>365</v>
      </c>
      <c r="E1875" s="340">
        <v>0.31098396363669201</v>
      </c>
    </row>
    <row r="1876" spans="1:10" x14ac:dyDescent="0.2">
      <c r="C1876" s="324" t="s">
        <v>366</v>
      </c>
      <c r="E1876" s="340">
        <v>0.31642035129651203</v>
      </c>
    </row>
    <row r="1877" spans="1:10" x14ac:dyDescent="0.2">
      <c r="C1877" s="324" t="s">
        <v>367</v>
      </c>
      <c r="E1877" s="340">
        <v>0.36195044036378099</v>
      </c>
    </row>
    <row r="1879" spans="1:10" x14ac:dyDescent="0.2">
      <c r="A1879" s="333" t="s">
        <v>508</v>
      </c>
      <c r="B1879" s="333"/>
      <c r="C1879" s="333"/>
      <c r="D1879" s="333"/>
      <c r="E1879" s="333"/>
      <c r="F1879" s="326"/>
      <c r="G1879" s="333"/>
      <c r="H1879" s="333"/>
      <c r="I1879" s="333"/>
      <c r="J1879" s="334" t="s">
        <v>509</v>
      </c>
    </row>
    <row r="1881" spans="1:10" x14ac:dyDescent="0.2">
      <c r="B1881" s="324" t="s">
        <v>335</v>
      </c>
    </row>
    <row r="1882" spans="1:10" x14ac:dyDescent="0.2">
      <c r="C1882" s="324" t="s">
        <v>510</v>
      </c>
    </row>
    <row r="1883" spans="1:10" x14ac:dyDescent="0.2">
      <c r="C1883" s="324" t="s">
        <v>511</v>
      </c>
    </row>
    <row r="1884" spans="1:10" x14ac:dyDescent="0.2">
      <c r="C1884" s="324" t="s">
        <v>470</v>
      </c>
    </row>
    <row r="1904" spans="2:5" x14ac:dyDescent="0.2">
      <c r="B1904" s="324" t="s">
        <v>339</v>
      </c>
      <c r="E1904" s="335" t="s">
        <v>340</v>
      </c>
    </row>
    <row r="1905" spans="1:10" x14ac:dyDescent="0.2">
      <c r="C1905" s="324" t="s">
        <v>341</v>
      </c>
      <c r="E1905" s="329">
        <v>1000000</v>
      </c>
    </row>
    <row r="1906" spans="1:10" x14ac:dyDescent="0.2">
      <c r="C1906" s="324" t="s">
        <v>342</v>
      </c>
      <c r="E1906" s="340">
        <v>0.20350031976009256</v>
      </c>
    </row>
    <row r="1907" spans="1:10" x14ac:dyDescent="0.2">
      <c r="C1907" s="324" t="s">
        <v>343</v>
      </c>
      <c r="E1907" s="340">
        <v>0.20355941544520187</v>
      </c>
    </row>
    <row r="1908" spans="1:10" x14ac:dyDescent="0.2">
      <c r="C1908" s="324" t="s">
        <v>344</v>
      </c>
      <c r="E1908" s="340">
        <v>0.20353550893319455</v>
      </c>
    </row>
    <row r="1909" spans="1:10" x14ac:dyDescent="0.2">
      <c r="C1909" s="324" t="s">
        <v>345</v>
      </c>
      <c r="E1909" s="340">
        <v>0.19751056654872073</v>
      </c>
    </row>
    <row r="1910" spans="1:10" x14ac:dyDescent="0.2">
      <c r="C1910" s="324" t="s">
        <v>346</v>
      </c>
      <c r="E1910" s="340">
        <v>2.4916174834483905E-3</v>
      </c>
    </row>
    <row r="1911" spans="1:10" x14ac:dyDescent="0.2">
      <c r="C1911" s="324" t="s">
        <v>347</v>
      </c>
      <c r="E1911" s="340">
        <v>6.2081576838256911E-6</v>
      </c>
    </row>
    <row r="1912" spans="1:10" x14ac:dyDescent="0.2">
      <c r="C1912" s="324" t="s">
        <v>348</v>
      </c>
      <c r="E1912" s="336">
        <v>5.9349877849186689E-2</v>
      </c>
    </row>
    <row r="1913" spans="1:10" x14ac:dyDescent="0.2">
      <c r="C1913" s="324" t="s">
        <v>349</v>
      </c>
      <c r="E1913" s="337">
        <v>2.9516228279240115</v>
      </c>
    </row>
    <row r="1914" spans="1:10" x14ac:dyDescent="0.2">
      <c r="C1914" s="324" t="s">
        <v>350</v>
      </c>
      <c r="E1914" s="336">
        <v>1.2240246799682587E-2</v>
      </c>
    </row>
    <row r="1915" spans="1:10" x14ac:dyDescent="0.2">
      <c r="C1915" s="324" t="s">
        <v>351</v>
      </c>
      <c r="E1915" s="340">
        <v>0.19241991344657433</v>
      </c>
    </row>
    <row r="1916" spans="1:10" x14ac:dyDescent="0.2">
      <c r="C1916" s="324" t="s">
        <v>352</v>
      </c>
      <c r="E1916" s="340">
        <v>0.21638127213619895</v>
      </c>
    </row>
    <row r="1917" spans="1:10" x14ac:dyDescent="0.2">
      <c r="C1917" s="324" t="s">
        <v>353</v>
      </c>
      <c r="E1917" s="340">
        <v>2.3961358689624623E-2</v>
      </c>
    </row>
    <row r="1918" spans="1:10" x14ac:dyDescent="0.2">
      <c r="C1918" s="324" t="s">
        <v>354</v>
      </c>
      <c r="E1918" s="340">
        <v>2.4916174834483904E-6</v>
      </c>
    </row>
    <row r="1920" spans="1:10" x14ac:dyDescent="0.2">
      <c r="A1920" s="333" t="s">
        <v>512</v>
      </c>
      <c r="B1920" s="333"/>
      <c r="C1920" s="333"/>
      <c r="D1920" s="333"/>
      <c r="E1920" s="333"/>
      <c r="F1920" s="326"/>
      <c r="G1920" s="333"/>
      <c r="H1920" s="333"/>
      <c r="I1920" s="333"/>
      <c r="J1920" s="334" t="s">
        <v>509</v>
      </c>
    </row>
    <row r="1922" spans="1:10" x14ac:dyDescent="0.2">
      <c r="B1922" s="324" t="s">
        <v>356</v>
      </c>
      <c r="E1922" s="335" t="s">
        <v>340</v>
      </c>
    </row>
    <row r="1923" spans="1:10" x14ac:dyDescent="0.2">
      <c r="C1923" s="324" t="s">
        <v>357</v>
      </c>
      <c r="E1923" s="340">
        <v>0.192419913446574</v>
      </c>
    </row>
    <row r="1924" spans="1:10" x14ac:dyDescent="0.2">
      <c r="C1924" s="324" t="s">
        <v>358</v>
      </c>
      <c r="E1924" s="340">
        <v>0.200372664489057</v>
      </c>
    </row>
    <row r="1925" spans="1:10" x14ac:dyDescent="0.2">
      <c r="C1925" s="324" t="s">
        <v>359</v>
      </c>
      <c r="E1925" s="340">
        <v>0.20144510496066401</v>
      </c>
    </row>
    <row r="1926" spans="1:10" x14ac:dyDescent="0.2">
      <c r="C1926" s="324" t="s">
        <v>360</v>
      </c>
      <c r="E1926" s="340">
        <v>0.20222757949530601</v>
      </c>
    </row>
    <row r="1927" spans="1:10" x14ac:dyDescent="0.2">
      <c r="C1927" s="324" t="s">
        <v>361</v>
      </c>
      <c r="E1927" s="340">
        <v>0.20290175736782001</v>
      </c>
    </row>
    <row r="1928" spans="1:10" x14ac:dyDescent="0.2">
      <c r="C1928" s="324" t="s">
        <v>362</v>
      </c>
      <c r="E1928" s="340">
        <v>0.20353550421567099</v>
      </c>
    </row>
    <row r="1929" spans="1:10" x14ac:dyDescent="0.2">
      <c r="C1929" s="324" t="s">
        <v>363</v>
      </c>
      <c r="E1929" s="340">
        <v>0.204170128819921</v>
      </c>
    </row>
    <row r="1930" spans="1:10" x14ac:dyDescent="0.2">
      <c r="C1930" s="324" t="s">
        <v>364</v>
      </c>
      <c r="E1930" s="340">
        <v>0.204854833222609</v>
      </c>
    </row>
    <row r="1931" spans="1:10" x14ac:dyDescent="0.2">
      <c r="C1931" s="324" t="s">
        <v>365</v>
      </c>
      <c r="E1931" s="340">
        <v>0.20565680203254499</v>
      </c>
    </row>
    <row r="1932" spans="1:10" x14ac:dyDescent="0.2">
      <c r="C1932" s="324" t="s">
        <v>366</v>
      </c>
      <c r="E1932" s="340">
        <v>0.20677860989411301</v>
      </c>
    </row>
    <row r="1933" spans="1:10" x14ac:dyDescent="0.2">
      <c r="C1933" s="324" t="s">
        <v>367</v>
      </c>
      <c r="E1933" s="340">
        <v>0.21638127213619901</v>
      </c>
    </row>
    <row r="1935" spans="1:10" x14ac:dyDescent="0.2">
      <c r="A1935" s="333" t="s">
        <v>513</v>
      </c>
      <c r="B1935" s="333"/>
      <c r="C1935" s="333"/>
      <c r="D1935" s="333"/>
      <c r="E1935" s="333"/>
      <c r="F1935" s="326"/>
      <c r="G1935" s="333"/>
      <c r="H1935" s="333"/>
      <c r="I1935" s="333"/>
      <c r="J1935" s="334" t="s">
        <v>514</v>
      </c>
    </row>
    <row r="1937" spans="2:3" x14ac:dyDescent="0.2">
      <c r="B1937" s="324" t="s">
        <v>335</v>
      </c>
    </row>
    <row r="1938" spans="2:3" x14ac:dyDescent="0.2">
      <c r="C1938" s="324" t="s">
        <v>510</v>
      </c>
    </row>
    <row r="1939" spans="2:3" x14ac:dyDescent="0.2">
      <c r="C1939" s="324" t="s">
        <v>515</v>
      </c>
    </row>
    <row r="1940" spans="2:3" x14ac:dyDescent="0.2">
      <c r="C1940" s="324" t="s">
        <v>470</v>
      </c>
    </row>
    <row r="1960" spans="2:5" x14ac:dyDescent="0.2">
      <c r="B1960" s="324" t="s">
        <v>339</v>
      </c>
      <c r="E1960" s="335" t="s">
        <v>340</v>
      </c>
    </row>
    <row r="1961" spans="2:5" x14ac:dyDescent="0.2">
      <c r="C1961" s="324" t="s">
        <v>341</v>
      </c>
      <c r="E1961" s="329">
        <v>1000000</v>
      </c>
    </row>
    <row r="1962" spans="2:5" x14ac:dyDescent="0.2">
      <c r="C1962" s="324" t="s">
        <v>342</v>
      </c>
      <c r="E1962" s="340">
        <v>0.20523849773328706</v>
      </c>
    </row>
    <row r="1963" spans="2:5" x14ac:dyDescent="0.2">
      <c r="C1963" s="324" t="s">
        <v>343</v>
      </c>
      <c r="E1963" s="340">
        <v>0.20530574047309957</v>
      </c>
    </row>
    <row r="1964" spans="2:5" x14ac:dyDescent="0.2">
      <c r="C1964" s="324" t="s">
        <v>344</v>
      </c>
      <c r="E1964" s="340">
        <v>0.20528708248867109</v>
      </c>
    </row>
    <row r="1965" spans="2:5" x14ac:dyDescent="0.2">
      <c r="C1965" s="324" t="s">
        <v>345</v>
      </c>
      <c r="E1965" s="340">
        <v>0.20300870567799414</v>
      </c>
    </row>
    <row r="1966" spans="2:5" x14ac:dyDescent="0.2">
      <c r="C1966" s="324" t="s">
        <v>346</v>
      </c>
      <c r="E1966" s="340">
        <v>2.5461093327922967E-3</v>
      </c>
    </row>
    <row r="1967" spans="2:5" x14ac:dyDescent="0.2">
      <c r="C1967" s="324" t="s">
        <v>347</v>
      </c>
      <c r="E1967" s="340">
        <v>6.4826727345320351E-6</v>
      </c>
    </row>
    <row r="1968" spans="2:5" x14ac:dyDescent="0.2">
      <c r="C1968" s="324" t="s">
        <v>348</v>
      </c>
      <c r="E1968" s="336">
        <v>3.464470039942906E-2</v>
      </c>
    </row>
    <row r="1969" spans="1:10" x14ac:dyDescent="0.2">
      <c r="C1969" s="324" t="s">
        <v>349</v>
      </c>
      <c r="E1969" s="337">
        <v>2.959244954157608</v>
      </c>
    </row>
    <row r="1970" spans="1:10" x14ac:dyDescent="0.2">
      <c r="C1970" s="324" t="s">
        <v>350</v>
      </c>
      <c r="E1970" s="336">
        <v>1.2401549644569746E-2</v>
      </c>
    </row>
    <row r="1971" spans="1:10" x14ac:dyDescent="0.2">
      <c r="C1971" s="324" t="s">
        <v>351</v>
      </c>
      <c r="E1971" s="340">
        <v>0.19348735585896276</v>
      </c>
    </row>
    <row r="1972" spans="1:10" x14ac:dyDescent="0.2">
      <c r="C1972" s="324" t="s">
        <v>352</v>
      </c>
      <c r="E1972" s="340">
        <v>0.21793484335785249</v>
      </c>
    </row>
    <row r="1973" spans="1:10" x14ac:dyDescent="0.2">
      <c r="C1973" s="324" t="s">
        <v>353</v>
      </c>
      <c r="E1973" s="340">
        <v>2.4447487498889725E-2</v>
      </c>
    </row>
    <row r="1974" spans="1:10" x14ac:dyDescent="0.2">
      <c r="C1974" s="324" t="s">
        <v>354</v>
      </c>
      <c r="E1974" s="340">
        <v>2.5461093327922969E-6</v>
      </c>
    </row>
    <row r="1976" spans="1:10" x14ac:dyDescent="0.2">
      <c r="A1976" s="333" t="s">
        <v>516</v>
      </c>
      <c r="B1976" s="333"/>
      <c r="C1976" s="333"/>
      <c r="D1976" s="333"/>
      <c r="E1976" s="333"/>
      <c r="F1976" s="326"/>
      <c r="G1976" s="333"/>
      <c r="H1976" s="333"/>
      <c r="I1976" s="333"/>
      <c r="J1976" s="334" t="s">
        <v>514</v>
      </c>
    </row>
    <row r="1978" spans="1:10" x14ac:dyDescent="0.2">
      <c r="B1978" s="324" t="s">
        <v>356</v>
      </c>
      <c r="E1978" s="335" t="s">
        <v>340</v>
      </c>
    </row>
    <row r="1979" spans="1:10" x14ac:dyDescent="0.2">
      <c r="C1979" s="324" t="s">
        <v>357</v>
      </c>
      <c r="E1979" s="340">
        <v>0.19348735585896301</v>
      </c>
    </row>
    <row r="1980" spans="1:10" x14ac:dyDescent="0.2">
      <c r="C1980" s="324" t="s">
        <v>358</v>
      </c>
      <c r="E1980" s="340">
        <v>0.20204923563639501</v>
      </c>
    </row>
    <row r="1981" spans="1:10" x14ac:dyDescent="0.2">
      <c r="C1981" s="324" t="s">
        <v>359</v>
      </c>
      <c r="E1981" s="340">
        <v>0.203153421585687</v>
      </c>
    </row>
    <row r="1982" spans="1:10" x14ac:dyDescent="0.2">
      <c r="C1982" s="324" t="s">
        <v>360</v>
      </c>
      <c r="E1982" s="340">
        <v>0.20395375561094201</v>
      </c>
    </row>
    <row r="1983" spans="1:10" x14ac:dyDescent="0.2">
      <c r="C1983" s="324" t="s">
        <v>361</v>
      </c>
      <c r="E1983" s="340">
        <v>0.204640688628763</v>
      </c>
    </row>
    <row r="1984" spans="1:10" x14ac:dyDescent="0.2">
      <c r="C1984" s="324" t="s">
        <v>362</v>
      </c>
      <c r="E1984" s="340">
        <v>0.20528707504382701</v>
      </c>
    </row>
    <row r="1985" spans="1:10" x14ac:dyDescent="0.2">
      <c r="C1985" s="324" t="s">
        <v>363</v>
      </c>
      <c r="E1985" s="340">
        <v>0.205941090583592</v>
      </c>
    </row>
    <row r="1986" spans="1:10" x14ac:dyDescent="0.2">
      <c r="C1986" s="324" t="s">
        <v>364</v>
      </c>
      <c r="E1986" s="340">
        <v>0.20663779749170899</v>
      </c>
    </row>
    <row r="1987" spans="1:10" x14ac:dyDescent="0.2">
      <c r="C1987" s="324" t="s">
        <v>365</v>
      </c>
      <c r="E1987" s="340">
        <v>0.207450069782943</v>
      </c>
    </row>
    <row r="1988" spans="1:10" x14ac:dyDescent="0.2">
      <c r="C1988" s="324" t="s">
        <v>366</v>
      </c>
      <c r="E1988" s="340">
        <v>0.20859020274457801</v>
      </c>
    </row>
    <row r="1989" spans="1:10" x14ac:dyDescent="0.2">
      <c r="C1989" s="324" t="s">
        <v>367</v>
      </c>
      <c r="E1989" s="340">
        <v>0.21793484335785199</v>
      </c>
    </row>
    <row r="1991" spans="1:10" x14ac:dyDescent="0.2">
      <c r="A1991" s="333" t="s">
        <v>517</v>
      </c>
      <c r="B1991" s="333"/>
      <c r="C1991" s="333"/>
      <c r="D1991" s="333"/>
      <c r="E1991" s="333"/>
      <c r="F1991" s="326"/>
      <c r="G1991" s="333"/>
      <c r="H1991" s="333"/>
      <c r="I1991" s="333"/>
      <c r="J1991" s="334" t="s">
        <v>518</v>
      </c>
    </row>
    <row r="1993" spans="1:10" x14ac:dyDescent="0.2">
      <c r="B1993" s="324" t="s">
        <v>335</v>
      </c>
    </row>
    <row r="1994" spans="1:10" x14ac:dyDescent="0.2">
      <c r="C1994" s="324" t="s">
        <v>494</v>
      </c>
    </row>
    <row r="1995" spans="1:10" x14ac:dyDescent="0.2">
      <c r="C1995" s="324" t="s">
        <v>495</v>
      </c>
    </row>
    <row r="1996" spans="1:10" x14ac:dyDescent="0.2">
      <c r="C1996" s="324" t="s">
        <v>470</v>
      </c>
    </row>
    <row r="2016" spans="2:5" x14ac:dyDescent="0.2">
      <c r="B2016" s="324" t="s">
        <v>339</v>
      </c>
      <c r="E2016" s="335" t="s">
        <v>340</v>
      </c>
    </row>
    <row r="2017" spans="1:10" x14ac:dyDescent="0.2">
      <c r="C2017" s="324" t="s">
        <v>341</v>
      </c>
      <c r="E2017" s="329">
        <v>1000000</v>
      </c>
    </row>
    <row r="2018" spans="1:10" x14ac:dyDescent="0.2">
      <c r="C2018" s="324" t="s">
        <v>342</v>
      </c>
      <c r="E2018" s="340">
        <v>0.4169133092541667</v>
      </c>
    </row>
    <row r="2019" spans="1:10" x14ac:dyDescent="0.2">
      <c r="C2019" s="324" t="s">
        <v>343</v>
      </c>
      <c r="E2019" s="340">
        <v>0.41707441232812886</v>
      </c>
    </row>
    <row r="2020" spans="1:10" x14ac:dyDescent="0.2">
      <c r="C2020" s="324" t="s">
        <v>344</v>
      </c>
      <c r="E2020" s="340">
        <v>0.41700163704135845</v>
      </c>
    </row>
    <row r="2021" spans="1:10" x14ac:dyDescent="0.2">
      <c r="C2021" s="324" t="s">
        <v>345</v>
      </c>
      <c r="E2021" s="340">
        <v>0.41474521068190895</v>
      </c>
    </row>
    <row r="2022" spans="1:10" x14ac:dyDescent="0.2">
      <c r="C2022" s="324" t="s">
        <v>346</v>
      </c>
      <c r="E2022" s="340">
        <v>9.8214178846324635E-3</v>
      </c>
    </row>
    <row r="2023" spans="1:10" x14ac:dyDescent="0.2">
      <c r="C2023" s="324" t="s">
        <v>347</v>
      </c>
      <c r="E2023" s="340">
        <v>9.6460249264578401E-5</v>
      </c>
    </row>
    <row r="2024" spans="1:10" x14ac:dyDescent="0.2">
      <c r="C2024" s="324" t="s">
        <v>348</v>
      </c>
      <c r="E2024" s="336">
        <v>4.6189608839610458E-2</v>
      </c>
    </row>
    <row r="2025" spans="1:10" x14ac:dyDescent="0.2">
      <c r="C2025" s="324" t="s">
        <v>349</v>
      </c>
      <c r="E2025" s="337">
        <v>3.0093719089199831</v>
      </c>
    </row>
    <row r="2026" spans="1:10" x14ac:dyDescent="0.2">
      <c r="C2026" s="324" t="s">
        <v>350</v>
      </c>
      <c r="E2026" s="336">
        <v>2.3548358744447662E-2</v>
      </c>
    </row>
    <row r="2027" spans="1:10" x14ac:dyDescent="0.2">
      <c r="C2027" s="324" t="s">
        <v>351</v>
      </c>
      <c r="E2027" s="340">
        <v>0.37158435952260727</v>
      </c>
    </row>
    <row r="2028" spans="1:10" x14ac:dyDescent="0.2">
      <c r="C2028" s="324" t="s">
        <v>352</v>
      </c>
      <c r="E2028" s="340">
        <v>0.46315027725125008</v>
      </c>
    </row>
    <row r="2029" spans="1:10" x14ac:dyDescent="0.2">
      <c r="C2029" s="324" t="s">
        <v>353</v>
      </c>
      <c r="E2029" s="340">
        <v>9.1565917728642809E-2</v>
      </c>
    </row>
    <row r="2030" spans="1:10" x14ac:dyDescent="0.2">
      <c r="C2030" s="324" t="s">
        <v>354</v>
      </c>
      <c r="E2030" s="340">
        <v>9.821417884632464E-6</v>
      </c>
    </row>
    <row r="2032" spans="1:10" x14ac:dyDescent="0.2">
      <c r="A2032" s="333" t="s">
        <v>519</v>
      </c>
      <c r="B2032" s="333"/>
      <c r="C2032" s="333"/>
      <c r="D2032" s="333"/>
      <c r="E2032" s="333"/>
      <c r="F2032" s="326"/>
      <c r="G2032" s="333"/>
      <c r="H2032" s="333"/>
      <c r="I2032" s="333"/>
      <c r="J2032" s="334" t="s">
        <v>518</v>
      </c>
    </row>
    <row r="2034" spans="1:10" x14ac:dyDescent="0.2">
      <c r="B2034" s="324" t="s">
        <v>356</v>
      </c>
      <c r="E2034" s="335" t="s">
        <v>340</v>
      </c>
    </row>
    <row r="2035" spans="1:10" x14ac:dyDescent="0.2">
      <c r="C2035" s="324" t="s">
        <v>357</v>
      </c>
      <c r="E2035" s="340">
        <v>0.37158435952260699</v>
      </c>
    </row>
    <row r="2036" spans="1:10" x14ac:dyDescent="0.2">
      <c r="C2036" s="324" t="s">
        <v>358</v>
      </c>
      <c r="E2036" s="340">
        <v>0.40455480773792601</v>
      </c>
    </row>
    <row r="2037" spans="1:10" x14ac:dyDescent="0.2">
      <c r="C2037" s="324" t="s">
        <v>359</v>
      </c>
      <c r="E2037" s="340">
        <v>0.40878605257559097</v>
      </c>
    </row>
    <row r="2038" spans="1:10" x14ac:dyDescent="0.2">
      <c r="C2038" s="324" t="s">
        <v>360</v>
      </c>
      <c r="E2038" s="340">
        <v>0.41187494273511799</v>
      </c>
    </row>
    <row r="2039" spans="1:10" x14ac:dyDescent="0.2">
      <c r="C2039" s="324" t="s">
        <v>361</v>
      </c>
      <c r="E2039" s="340">
        <v>0.41451273356804402</v>
      </c>
    </row>
    <row r="2040" spans="1:10" x14ac:dyDescent="0.2">
      <c r="C2040" s="324" t="s">
        <v>362</v>
      </c>
      <c r="E2040" s="340">
        <v>0.41700163112094402</v>
      </c>
    </row>
    <row r="2041" spans="1:10" x14ac:dyDescent="0.2">
      <c r="C2041" s="324" t="s">
        <v>363</v>
      </c>
      <c r="E2041" s="340">
        <v>0.419498756967155</v>
      </c>
    </row>
    <row r="2042" spans="1:10" x14ac:dyDescent="0.2">
      <c r="C2042" s="324" t="s">
        <v>364</v>
      </c>
      <c r="E2042" s="340">
        <v>0.42216311781378202</v>
      </c>
    </row>
    <row r="2043" spans="1:10" x14ac:dyDescent="0.2">
      <c r="C2043" s="324" t="s">
        <v>365</v>
      </c>
      <c r="E2043" s="340">
        <v>0.42531272623128302</v>
      </c>
    </row>
    <row r="2044" spans="1:10" x14ac:dyDescent="0.2">
      <c r="C2044" s="324" t="s">
        <v>366</v>
      </c>
      <c r="E2044" s="340">
        <v>0.42970162817167101</v>
      </c>
    </row>
    <row r="2045" spans="1:10" x14ac:dyDescent="0.2">
      <c r="C2045" s="324" t="s">
        <v>367</v>
      </c>
      <c r="E2045" s="340">
        <v>0.46315027725125002</v>
      </c>
    </row>
    <row r="2047" spans="1:10" x14ac:dyDescent="0.2">
      <c r="A2047" s="333" t="s">
        <v>520</v>
      </c>
      <c r="B2047" s="333"/>
      <c r="C2047" s="333"/>
      <c r="D2047" s="333"/>
      <c r="E2047" s="333"/>
      <c r="F2047" s="326"/>
      <c r="G2047" s="333"/>
      <c r="H2047" s="333"/>
      <c r="I2047" s="333"/>
      <c r="J2047" s="334" t="s">
        <v>521</v>
      </c>
    </row>
    <row r="2049" spans="2:3" x14ac:dyDescent="0.2">
      <c r="B2049" s="324" t="s">
        <v>335</v>
      </c>
    </row>
    <row r="2050" spans="2:3" x14ac:dyDescent="0.2">
      <c r="C2050" s="324" t="s">
        <v>522</v>
      </c>
    </row>
    <row r="2051" spans="2:3" x14ac:dyDescent="0.2">
      <c r="C2051" s="324" t="s">
        <v>523</v>
      </c>
    </row>
    <row r="2052" spans="2:3" x14ac:dyDescent="0.2">
      <c r="C2052" s="324" t="s">
        <v>470</v>
      </c>
    </row>
    <row r="2072" spans="2:5" x14ac:dyDescent="0.2">
      <c r="B2072" s="324" t="s">
        <v>339</v>
      </c>
      <c r="E2072" s="335" t="s">
        <v>340</v>
      </c>
    </row>
    <row r="2073" spans="2:5" x14ac:dyDescent="0.2">
      <c r="C2073" s="324" t="s">
        <v>341</v>
      </c>
      <c r="E2073" s="329">
        <v>1000000</v>
      </c>
    </row>
    <row r="2074" spans="2:5" x14ac:dyDescent="0.2">
      <c r="C2074" s="324" t="s">
        <v>342</v>
      </c>
      <c r="E2074" s="340">
        <v>0.60006949275011834</v>
      </c>
    </row>
    <row r="2075" spans="2:5" x14ac:dyDescent="0.2">
      <c r="C2075" s="324" t="s">
        <v>343</v>
      </c>
      <c r="E2075" s="340">
        <v>0.60010672352774119</v>
      </c>
    </row>
    <row r="2076" spans="2:5" x14ac:dyDescent="0.2">
      <c r="C2076" s="324" t="s">
        <v>344</v>
      </c>
      <c r="E2076" s="340">
        <v>0.60010713736880728</v>
      </c>
    </row>
    <row r="2077" spans="2:5" x14ac:dyDescent="0.2">
      <c r="C2077" s="324" t="s">
        <v>345</v>
      </c>
      <c r="E2077" s="340">
        <v>0.59324037063848578</v>
      </c>
    </row>
    <row r="2078" spans="2:5" x14ac:dyDescent="0.2">
      <c r="C2078" s="324" t="s">
        <v>346</v>
      </c>
      <c r="E2078" s="340">
        <v>1.7881038346471319E-2</v>
      </c>
    </row>
    <row r="2079" spans="2:5" x14ac:dyDescent="0.2">
      <c r="C2079" s="324" t="s">
        <v>347</v>
      </c>
      <c r="E2079" s="340">
        <v>3.1973153234797778E-4</v>
      </c>
    </row>
    <row r="2080" spans="2:5" x14ac:dyDescent="0.2">
      <c r="C2080" s="324" t="s">
        <v>348</v>
      </c>
      <c r="E2080" s="341">
        <v>4.5987798188834665E-4</v>
      </c>
    </row>
    <row r="2081" spans="1:10" x14ac:dyDescent="0.2">
      <c r="C2081" s="324" t="s">
        <v>349</v>
      </c>
      <c r="E2081" s="337">
        <v>2.4201206614950448</v>
      </c>
    </row>
    <row r="2082" spans="1:10" x14ac:dyDescent="0.2">
      <c r="C2082" s="324" t="s">
        <v>350</v>
      </c>
      <c r="E2082" s="336">
        <v>2.9796430610470791E-2</v>
      </c>
    </row>
    <row r="2083" spans="1:10" x14ac:dyDescent="0.2">
      <c r="C2083" s="324" t="s">
        <v>351</v>
      </c>
      <c r="E2083" s="340">
        <v>0.55116275358192879</v>
      </c>
    </row>
    <row r="2084" spans="1:10" x14ac:dyDescent="0.2">
      <c r="C2084" s="324" t="s">
        <v>352</v>
      </c>
      <c r="E2084" s="340">
        <v>0.65153546894150105</v>
      </c>
    </row>
    <row r="2085" spans="1:10" x14ac:dyDescent="0.2">
      <c r="C2085" s="324" t="s">
        <v>353</v>
      </c>
      <c r="E2085" s="340">
        <v>0.10037271535957226</v>
      </c>
    </row>
    <row r="2086" spans="1:10" x14ac:dyDescent="0.2">
      <c r="C2086" s="324" t="s">
        <v>354</v>
      </c>
      <c r="E2086" s="340">
        <v>1.788103834647132E-5</v>
      </c>
    </row>
    <row r="2088" spans="1:10" x14ac:dyDescent="0.2">
      <c r="A2088" s="333" t="s">
        <v>524</v>
      </c>
      <c r="B2088" s="333"/>
      <c r="C2088" s="333"/>
      <c r="D2088" s="333"/>
      <c r="E2088" s="333"/>
      <c r="F2088" s="326"/>
      <c r="G2088" s="333"/>
      <c r="H2088" s="333"/>
      <c r="I2088" s="333"/>
      <c r="J2088" s="334" t="s">
        <v>521</v>
      </c>
    </row>
    <row r="2090" spans="1:10" x14ac:dyDescent="0.2">
      <c r="B2090" s="324" t="s">
        <v>356</v>
      </c>
      <c r="E2090" s="335" t="s">
        <v>340</v>
      </c>
    </row>
    <row r="2091" spans="1:10" x14ac:dyDescent="0.2">
      <c r="C2091" s="324" t="s">
        <v>357</v>
      </c>
      <c r="E2091" s="340">
        <v>0.55116275358192901</v>
      </c>
    </row>
    <row r="2092" spans="1:10" x14ac:dyDescent="0.2">
      <c r="C2092" s="324" t="s">
        <v>358</v>
      </c>
      <c r="E2092" s="340">
        <v>0.57593928053190602</v>
      </c>
    </row>
    <row r="2093" spans="1:10" x14ac:dyDescent="0.2">
      <c r="C2093" s="324" t="s">
        <v>359</v>
      </c>
      <c r="E2093" s="340">
        <v>0.58403730731660997</v>
      </c>
    </row>
    <row r="2094" spans="1:10" x14ac:dyDescent="0.2">
      <c r="C2094" s="324" t="s">
        <v>360</v>
      </c>
      <c r="E2094" s="340">
        <v>0.59024701930825796</v>
      </c>
    </row>
    <row r="2095" spans="1:10" x14ac:dyDescent="0.2">
      <c r="C2095" s="324" t="s">
        <v>361</v>
      </c>
      <c r="E2095" s="340">
        <v>0.59545907952644395</v>
      </c>
    </row>
    <row r="2096" spans="1:10" x14ac:dyDescent="0.2">
      <c r="C2096" s="324" t="s">
        <v>362</v>
      </c>
      <c r="E2096" s="340">
        <v>0.60010713128698201</v>
      </c>
    </row>
    <row r="2097" spans="1:10" x14ac:dyDescent="0.2">
      <c r="C2097" s="324" t="s">
        <v>363</v>
      </c>
      <c r="E2097" s="340">
        <v>0.60476452324819097</v>
      </c>
    </row>
    <row r="2098" spans="1:10" x14ac:dyDescent="0.2">
      <c r="C2098" s="324" t="s">
        <v>364</v>
      </c>
      <c r="E2098" s="340">
        <v>0.60999610691807604</v>
      </c>
    </row>
    <row r="2099" spans="1:10" x14ac:dyDescent="0.2">
      <c r="C2099" s="324" t="s">
        <v>365</v>
      </c>
      <c r="E2099" s="340">
        <v>0.61617034794921999</v>
      </c>
    </row>
    <row r="2100" spans="1:10" x14ac:dyDescent="0.2">
      <c r="C2100" s="324" t="s">
        <v>366</v>
      </c>
      <c r="E2100" s="340">
        <v>0.62423084057209199</v>
      </c>
    </row>
    <row r="2101" spans="1:10" x14ac:dyDescent="0.2">
      <c r="C2101" s="324" t="s">
        <v>367</v>
      </c>
      <c r="E2101" s="340">
        <v>0.65153546894150105</v>
      </c>
    </row>
    <row r="2103" spans="1:10" x14ac:dyDescent="0.2">
      <c r="A2103" s="333" t="s">
        <v>525</v>
      </c>
      <c r="B2103" s="333"/>
      <c r="C2103" s="333"/>
      <c r="D2103" s="333"/>
      <c r="E2103" s="333"/>
      <c r="F2103" s="326"/>
      <c r="G2103" s="333"/>
      <c r="H2103" s="333"/>
      <c r="I2103" s="333"/>
      <c r="J2103" s="334" t="s">
        <v>526</v>
      </c>
    </row>
    <row r="2105" spans="1:10" x14ac:dyDescent="0.2">
      <c r="B2105" s="324" t="s">
        <v>335</v>
      </c>
    </row>
    <row r="2106" spans="1:10" x14ac:dyDescent="0.2">
      <c r="C2106" s="324" t="s">
        <v>527</v>
      </c>
    </row>
    <row r="2107" spans="1:10" x14ac:dyDescent="0.2">
      <c r="C2107" s="324" t="s">
        <v>528</v>
      </c>
    </row>
    <row r="2108" spans="1:10" x14ac:dyDescent="0.2">
      <c r="C2108" s="324" t="s">
        <v>470</v>
      </c>
    </row>
    <row r="2128" spans="2:5" x14ac:dyDescent="0.2">
      <c r="B2128" s="324" t="s">
        <v>339</v>
      </c>
      <c r="E2128" s="335" t="s">
        <v>340</v>
      </c>
    </row>
    <row r="2129" spans="1:10" x14ac:dyDescent="0.2">
      <c r="C2129" s="324" t="s">
        <v>341</v>
      </c>
      <c r="E2129" s="329">
        <v>1000000</v>
      </c>
    </row>
    <row r="2130" spans="1:10" x14ac:dyDescent="0.2">
      <c r="C2130" s="324" t="s">
        <v>342</v>
      </c>
      <c r="E2130" s="340">
        <v>0.50465680555555548</v>
      </c>
    </row>
    <row r="2131" spans="1:10" x14ac:dyDescent="0.2">
      <c r="C2131" s="324" t="s">
        <v>343</v>
      </c>
      <c r="E2131" s="340">
        <v>0.50482188499408931</v>
      </c>
    </row>
    <row r="2132" spans="1:10" x14ac:dyDescent="0.2">
      <c r="C2132" s="324" t="s">
        <v>344</v>
      </c>
      <c r="E2132" s="340">
        <v>0.50474370707242</v>
      </c>
    </row>
    <row r="2133" spans="1:10" x14ac:dyDescent="0.2">
      <c r="C2133" s="324" t="s">
        <v>345</v>
      </c>
      <c r="E2133" s="340">
        <v>0.49834038472459713</v>
      </c>
    </row>
    <row r="2134" spans="1:10" x14ac:dyDescent="0.2">
      <c r="C2134" s="324" t="s">
        <v>346</v>
      </c>
      <c r="E2134" s="340">
        <v>1.057269969222982E-2</v>
      </c>
    </row>
    <row r="2135" spans="1:10" x14ac:dyDescent="0.2">
      <c r="C2135" s="324" t="s">
        <v>347</v>
      </c>
      <c r="E2135" s="340">
        <v>1.1178197878207653E-4</v>
      </c>
    </row>
    <row r="2136" spans="1:10" x14ac:dyDescent="0.2">
      <c r="C2136" s="324" t="s">
        <v>348</v>
      </c>
      <c r="E2136" s="336">
        <v>4.851315437975335E-2</v>
      </c>
    </row>
    <row r="2137" spans="1:10" x14ac:dyDescent="0.2">
      <c r="C2137" s="324" t="s">
        <v>349</v>
      </c>
      <c r="E2137" s="337">
        <v>3.0129634805196757</v>
      </c>
    </row>
    <row r="2138" spans="1:10" x14ac:dyDescent="0.2">
      <c r="C2138" s="324" t="s">
        <v>350</v>
      </c>
      <c r="E2138" s="336">
        <v>2.0943425803248625E-2</v>
      </c>
    </row>
    <row r="2139" spans="1:10" x14ac:dyDescent="0.2">
      <c r="C2139" s="324" t="s">
        <v>351</v>
      </c>
      <c r="E2139" s="340">
        <v>0.45234735805729914</v>
      </c>
    </row>
    <row r="2140" spans="1:10" x14ac:dyDescent="0.2">
      <c r="C2140" s="324" t="s">
        <v>352</v>
      </c>
      <c r="E2140" s="340">
        <v>0.55827142331231561</v>
      </c>
    </row>
    <row r="2141" spans="1:10" x14ac:dyDescent="0.2">
      <c r="C2141" s="324" t="s">
        <v>353</v>
      </c>
      <c r="E2141" s="340">
        <v>0.10592406525501646</v>
      </c>
    </row>
    <row r="2142" spans="1:10" x14ac:dyDescent="0.2">
      <c r="C2142" s="324" t="s">
        <v>354</v>
      </c>
      <c r="E2142" s="340">
        <v>1.0572699692229821E-5</v>
      </c>
    </row>
    <row r="2144" spans="1:10" x14ac:dyDescent="0.2">
      <c r="A2144" s="333" t="s">
        <v>529</v>
      </c>
      <c r="B2144" s="333"/>
      <c r="C2144" s="333"/>
      <c r="D2144" s="333"/>
      <c r="E2144" s="333"/>
      <c r="F2144" s="326"/>
      <c r="G2144" s="333"/>
      <c r="H2144" s="333"/>
      <c r="I2144" s="333"/>
      <c r="J2144" s="334" t="s">
        <v>526</v>
      </c>
    </row>
    <row r="2146" spans="1:10" x14ac:dyDescent="0.2">
      <c r="B2146" s="324" t="s">
        <v>356</v>
      </c>
      <c r="E2146" s="335" t="s">
        <v>340</v>
      </c>
    </row>
    <row r="2147" spans="1:10" x14ac:dyDescent="0.2">
      <c r="C2147" s="324" t="s">
        <v>357</v>
      </c>
      <c r="E2147" s="340">
        <v>0.45234735805729898</v>
      </c>
    </row>
    <row r="2148" spans="1:10" x14ac:dyDescent="0.2">
      <c r="C2148" s="324" t="s">
        <v>358</v>
      </c>
      <c r="E2148" s="340">
        <v>0.49133781119483699</v>
      </c>
    </row>
    <row r="2149" spans="1:10" x14ac:dyDescent="0.2">
      <c r="C2149" s="324" t="s">
        <v>359</v>
      </c>
      <c r="E2149" s="340">
        <v>0.49590258280787503</v>
      </c>
    </row>
    <row r="2150" spans="1:10" x14ac:dyDescent="0.2">
      <c r="C2150" s="324" t="s">
        <v>360</v>
      </c>
      <c r="E2150" s="340">
        <v>0.49922272974724202</v>
      </c>
    </row>
    <row r="2151" spans="1:10" x14ac:dyDescent="0.2">
      <c r="C2151" s="324" t="s">
        <v>361</v>
      </c>
      <c r="E2151" s="340">
        <v>0.50207963110189802</v>
      </c>
    </row>
    <row r="2152" spans="1:10" x14ac:dyDescent="0.2">
      <c r="C2152" s="324" t="s">
        <v>362</v>
      </c>
      <c r="E2152" s="340">
        <v>0.50474367417571697</v>
      </c>
    </row>
    <row r="2153" spans="1:10" x14ac:dyDescent="0.2">
      <c r="C2153" s="324" t="s">
        <v>363</v>
      </c>
      <c r="E2153" s="340">
        <v>0.50741513348776501</v>
      </c>
    </row>
    <row r="2154" spans="1:10" x14ac:dyDescent="0.2">
      <c r="C2154" s="324" t="s">
        <v>364</v>
      </c>
      <c r="E2154" s="340">
        <v>0.51030058448172799</v>
      </c>
    </row>
    <row r="2155" spans="1:10" x14ac:dyDescent="0.2">
      <c r="C2155" s="324" t="s">
        <v>365</v>
      </c>
      <c r="E2155" s="340">
        <v>0.51367996912450997</v>
      </c>
    </row>
    <row r="2156" spans="1:10" x14ac:dyDescent="0.2">
      <c r="C2156" s="324" t="s">
        <v>366</v>
      </c>
      <c r="E2156" s="340">
        <v>0.51840292680637501</v>
      </c>
    </row>
    <row r="2157" spans="1:10" x14ac:dyDescent="0.2">
      <c r="C2157" s="324" t="s">
        <v>367</v>
      </c>
      <c r="E2157" s="340">
        <v>0.55827142331231605</v>
      </c>
    </row>
    <row r="2159" spans="1:10" x14ac:dyDescent="0.2">
      <c r="A2159" s="333" t="s">
        <v>530</v>
      </c>
      <c r="B2159" s="333"/>
      <c r="C2159" s="333"/>
      <c r="D2159" s="333"/>
      <c r="E2159" s="333"/>
      <c r="F2159" s="326"/>
      <c r="G2159" s="333"/>
      <c r="H2159" s="333"/>
      <c r="I2159" s="333"/>
      <c r="J2159" s="334" t="s">
        <v>531</v>
      </c>
    </row>
    <row r="2161" spans="2:3" x14ac:dyDescent="0.2">
      <c r="B2161" s="324" t="s">
        <v>335</v>
      </c>
    </row>
    <row r="2162" spans="2:3" x14ac:dyDescent="0.2">
      <c r="C2162" s="324" t="s">
        <v>479</v>
      </c>
    </row>
    <row r="2163" spans="2:3" x14ac:dyDescent="0.2">
      <c r="C2163" s="324" t="s">
        <v>480</v>
      </c>
    </row>
    <row r="2164" spans="2:3" x14ac:dyDescent="0.2">
      <c r="C2164" s="324" t="s">
        <v>470</v>
      </c>
    </row>
    <row r="2184" spans="2:5" x14ac:dyDescent="0.2">
      <c r="B2184" s="324" t="s">
        <v>339</v>
      </c>
      <c r="E2184" s="335" t="s">
        <v>340</v>
      </c>
    </row>
    <row r="2185" spans="2:5" x14ac:dyDescent="0.2">
      <c r="C2185" s="324" t="s">
        <v>341</v>
      </c>
      <c r="E2185" s="329">
        <v>1000000</v>
      </c>
    </row>
    <row r="2186" spans="2:5" x14ac:dyDescent="0.2">
      <c r="C2186" s="324" t="s">
        <v>342</v>
      </c>
      <c r="E2186" s="340">
        <v>0.3206944533783711</v>
      </c>
    </row>
    <row r="2187" spans="2:5" x14ac:dyDescent="0.2">
      <c r="C2187" s="324" t="s">
        <v>343</v>
      </c>
      <c r="E2187" s="340">
        <v>0.32081221228519341</v>
      </c>
    </row>
    <row r="2188" spans="2:5" x14ac:dyDescent="0.2">
      <c r="C2188" s="324" t="s">
        <v>344</v>
      </c>
      <c r="E2188" s="340">
        <v>0.32008794095654541</v>
      </c>
    </row>
    <row r="2189" spans="2:5" x14ac:dyDescent="0.2">
      <c r="C2189" s="324" t="s">
        <v>345</v>
      </c>
      <c r="E2189" s="340">
        <v>0.29894165774786485</v>
      </c>
    </row>
    <row r="2190" spans="2:5" x14ac:dyDescent="0.2">
      <c r="C2190" s="324" t="s">
        <v>346</v>
      </c>
      <c r="E2190" s="340">
        <v>1.6853059337730878E-2</v>
      </c>
    </row>
    <row r="2191" spans="2:5" x14ac:dyDescent="0.2">
      <c r="C2191" s="324" t="s">
        <v>347</v>
      </c>
      <c r="E2191" s="340">
        <v>2.8402560904107791E-4</v>
      </c>
    </row>
    <row r="2192" spans="2:5" x14ac:dyDescent="0.2">
      <c r="C2192" s="324" t="s">
        <v>348</v>
      </c>
      <c r="E2192" s="336">
        <v>0.2282158051417093</v>
      </c>
    </row>
    <row r="2193" spans="1:10" x14ac:dyDescent="0.2">
      <c r="C2193" s="324" t="s">
        <v>349</v>
      </c>
      <c r="E2193" s="337">
        <v>3.0087416704667298</v>
      </c>
    </row>
    <row r="2194" spans="1:10" x14ac:dyDescent="0.2">
      <c r="C2194" s="324" t="s">
        <v>350</v>
      </c>
      <c r="E2194" s="336">
        <v>5.2532474426967769E-2</v>
      </c>
    </row>
    <row r="2195" spans="1:10" x14ac:dyDescent="0.2">
      <c r="C2195" s="324" t="s">
        <v>351</v>
      </c>
      <c r="E2195" s="340">
        <v>0.25156211082187874</v>
      </c>
    </row>
    <row r="2196" spans="1:10" x14ac:dyDescent="0.2">
      <c r="C2196" s="324" t="s">
        <v>352</v>
      </c>
      <c r="E2196" s="340">
        <v>0.40390633249458291</v>
      </c>
    </row>
    <row r="2197" spans="1:10" x14ac:dyDescent="0.2">
      <c r="C2197" s="324" t="s">
        <v>353</v>
      </c>
      <c r="E2197" s="340">
        <v>0.15234422167270417</v>
      </c>
    </row>
    <row r="2198" spans="1:10" x14ac:dyDescent="0.2">
      <c r="C2198" s="324" t="s">
        <v>354</v>
      </c>
      <c r="E2198" s="340">
        <v>1.6853059337730878E-5</v>
      </c>
    </row>
    <row r="2200" spans="1:10" x14ac:dyDescent="0.2">
      <c r="A2200" s="333" t="s">
        <v>532</v>
      </c>
      <c r="B2200" s="333"/>
      <c r="C2200" s="333"/>
      <c r="D2200" s="333"/>
      <c r="E2200" s="333"/>
      <c r="F2200" s="326"/>
      <c r="G2200" s="333"/>
      <c r="H2200" s="333"/>
      <c r="I2200" s="333"/>
      <c r="J2200" s="334" t="s">
        <v>531</v>
      </c>
    </row>
    <row r="2202" spans="1:10" x14ac:dyDescent="0.2">
      <c r="B2202" s="324" t="s">
        <v>356</v>
      </c>
      <c r="E2202" s="335" t="s">
        <v>340</v>
      </c>
    </row>
    <row r="2203" spans="1:10" x14ac:dyDescent="0.2">
      <c r="C2203" s="324" t="s">
        <v>357</v>
      </c>
      <c r="E2203" s="340">
        <v>0.25156211082187901</v>
      </c>
    </row>
    <row r="2204" spans="1:10" x14ac:dyDescent="0.2">
      <c r="C2204" s="324" t="s">
        <v>358</v>
      </c>
      <c r="E2204" s="340">
        <v>0.29968281824762999</v>
      </c>
    </row>
    <row r="2205" spans="1:10" x14ac:dyDescent="0.2">
      <c r="C2205" s="324" t="s">
        <v>359</v>
      </c>
      <c r="E2205" s="340">
        <v>0.30641984119385501</v>
      </c>
    </row>
    <row r="2206" spans="1:10" x14ac:dyDescent="0.2">
      <c r="C2206" s="324" t="s">
        <v>360</v>
      </c>
      <c r="E2206" s="340">
        <v>0.31143447900709398</v>
      </c>
    </row>
    <row r="2207" spans="1:10" x14ac:dyDescent="0.2">
      <c r="C2207" s="324" t="s">
        <v>361</v>
      </c>
      <c r="E2207" s="340">
        <v>0.31583860706687</v>
      </c>
    </row>
    <row r="2208" spans="1:10" x14ac:dyDescent="0.2">
      <c r="C2208" s="324" t="s">
        <v>362</v>
      </c>
      <c r="E2208" s="340">
        <v>0.32008792904290201</v>
      </c>
    </row>
    <row r="2209" spans="1:10" x14ac:dyDescent="0.2">
      <c r="C2209" s="324" t="s">
        <v>363</v>
      </c>
      <c r="E2209" s="340">
        <v>0.32446646221557601</v>
      </c>
    </row>
    <row r="2210" spans="1:10" x14ac:dyDescent="0.2">
      <c r="C2210" s="324" t="s">
        <v>364</v>
      </c>
      <c r="E2210" s="340">
        <v>0.32919546778054598</v>
      </c>
    </row>
    <row r="2211" spans="1:10" x14ac:dyDescent="0.2">
      <c r="C2211" s="324" t="s">
        <v>365</v>
      </c>
      <c r="E2211" s="340">
        <v>0.33485412458562103</v>
      </c>
    </row>
    <row r="2212" spans="1:10" x14ac:dyDescent="0.2">
      <c r="C2212" s="324" t="s">
        <v>366</v>
      </c>
      <c r="E2212" s="340">
        <v>0.34297305873808598</v>
      </c>
    </row>
    <row r="2213" spans="1:10" x14ac:dyDescent="0.2">
      <c r="C2213" s="324" t="s">
        <v>367</v>
      </c>
      <c r="E2213" s="340">
        <v>0.40390633249458302</v>
      </c>
    </row>
    <row r="2215" spans="1:10" x14ac:dyDescent="0.2">
      <c r="A2215" s="333" t="s">
        <v>533</v>
      </c>
      <c r="B2215" s="333"/>
      <c r="C2215" s="333"/>
      <c r="D2215" s="333"/>
      <c r="E2215" s="333"/>
      <c r="F2215" s="326"/>
      <c r="G2215" s="333"/>
      <c r="H2215" s="333"/>
      <c r="I2215" s="333"/>
      <c r="J2215" s="334" t="s">
        <v>534</v>
      </c>
    </row>
    <row r="2217" spans="1:10" x14ac:dyDescent="0.2">
      <c r="B2217" s="324" t="s">
        <v>335</v>
      </c>
    </row>
    <row r="2218" spans="1:10" x14ac:dyDescent="0.2">
      <c r="C2218" s="324" t="s">
        <v>484</v>
      </c>
    </row>
    <row r="2219" spans="1:10" x14ac:dyDescent="0.2">
      <c r="C2219" s="324" t="s">
        <v>485</v>
      </c>
    </row>
    <row r="2220" spans="1:10" x14ac:dyDescent="0.2">
      <c r="C2220" s="324" t="s">
        <v>470</v>
      </c>
    </row>
    <row r="2240" spans="2:5" x14ac:dyDescent="0.2">
      <c r="B2240" s="324" t="s">
        <v>339</v>
      </c>
      <c r="E2240" s="335" t="s">
        <v>340</v>
      </c>
    </row>
    <row r="2241" spans="1:10" x14ac:dyDescent="0.2">
      <c r="C2241" s="324" t="s">
        <v>341</v>
      </c>
      <c r="E2241" s="329">
        <v>1000000</v>
      </c>
    </row>
    <row r="2242" spans="1:10" x14ac:dyDescent="0.2">
      <c r="C2242" s="324" t="s">
        <v>342</v>
      </c>
      <c r="E2242" s="340">
        <v>0.22133411357846558</v>
      </c>
    </row>
    <row r="2243" spans="1:10" x14ac:dyDescent="0.2">
      <c r="C2243" s="324" t="s">
        <v>343</v>
      </c>
      <c r="E2243" s="340">
        <v>0.22137848581126809</v>
      </c>
    </row>
    <row r="2244" spans="1:10" x14ac:dyDescent="0.2">
      <c r="C2244" s="324" t="s">
        <v>344</v>
      </c>
      <c r="E2244" s="340">
        <v>0.21952004638693345</v>
      </c>
    </row>
    <row r="2245" spans="1:10" x14ac:dyDescent="0.2">
      <c r="C2245" s="324" t="s">
        <v>345</v>
      </c>
      <c r="E2245" s="340">
        <v>0.20955156100739764</v>
      </c>
    </row>
    <row r="2246" spans="1:10" x14ac:dyDescent="0.2">
      <c r="C2246" s="324" t="s">
        <v>346</v>
      </c>
      <c r="E2246" s="340">
        <v>1.138560220467323E-2</v>
      </c>
    </row>
    <row r="2247" spans="1:10" x14ac:dyDescent="0.2">
      <c r="C2247" s="324" t="s">
        <v>347</v>
      </c>
      <c r="E2247" s="340">
        <v>1.2963193756305991E-4</v>
      </c>
    </row>
    <row r="2248" spans="1:10" x14ac:dyDescent="0.2">
      <c r="C2248" s="324" t="s">
        <v>348</v>
      </c>
      <c r="E2248" s="336">
        <v>0.78121923087099043</v>
      </c>
    </row>
    <row r="2249" spans="1:10" x14ac:dyDescent="0.2">
      <c r="C2249" s="324" t="s">
        <v>349</v>
      </c>
      <c r="E2249" s="337">
        <v>3.3840707449227247</v>
      </c>
    </row>
    <row r="2250" spans="1:10" x14ac:dyDescent="0.2">
      <c r="C2250" s="324" t="s">
        <v>350</v>
      </c>
      <c r="E2250" s="336">
        <v>5.1430481886933686E-2</v>
      </c>
    </row>
    <row r="2251" spans="1:10" x14ac:dyDescent="0.2">
      <c r="C2251" s="324" t="s">
        <v>351</v>
      </c>
      <c r="E2251" s="340">
        <v>0.19617532101894733</v>
      </c>
    </row>
    <row r="2252" spans="1:10" x14ac:dyDescent="0.2">
      <c r="C2252" s="324" t="s">
        <v>352</v>
      </c>
      <c r="E2252" s="340">
        <v>0.28272389247371649</v>
      </c>
    </row>
    <row r="2253" spans="1:10" x14ac:dyDescent="0.2">
      <c r="C2253" s="324" t="s">
        <v>353</v>
      </c>
      <c r="E2253" s="340">
        <v>8.6548571454769158E-2</v>
      </c>
    </row>
    <row r="2254" spans="1:10" x14ac:dyDescent="0.2">
      <c r="C2254" s="324" t="s">
        <v>354</v>
      </c>
      <c r="E2254" s="340">
        <v>1.138560220467323E-5</v>
      </c>
    </row>
    <row r="2256" spans="1:10" x14ac:dyDescent="0.2">
      <c r="A2256" s="333" t="s">
        <v>535</v>
      </c>
      <c r="B2256" s="333"/>
      <c r="C2256" s="333"/>
      <c r="D2256" s="333"/>
      <c r="E2256" s="333"/>
      <c r="F2256" s="326"/>
      <c r="G2256" s="333"/>
      <c r="H2256" s="333"/>
      <c r="I2256" s="333"/>
      <c r="J2256" s="334" t="s">
        <v>534</v>
      </c>
    </row>
    <row r="2258" spans="1:10" x14ac:dyDescent="0.2">
      <c r="B2258" s="324" t="s">
        <v>356</v>
      </c>
      <c r="E2258" s="335" t="s">
        <v>340</v>
      </c>
    </row>
    <row r="2259" spans="1:10" x14ac:dyDescent="0.2">
      <c r="C2259" s="324" t="s">
        <v>357</v>
      </c>
      <c r="E2259" s="340">
        <v>0.196175321018947</v>
      </c>
    </row>
    <row r="2260" spans="1:10" x14ac:dyDescent="0.2">
      <c r="C2260" s="324" t="s">
        <v>358</v>
      </c>
      <c r="E2260" s="340">
        <v>0.208277037272355</v>
      </c>
    </row>
    <row r="2261" spans="1:10" x14ac:dyDescent="0.2">
      <c r="C2261" s="324" t="s">
        <v>359</v>
      </c>
      <c r="E2261" s="340">
        <v>0.211213567945154</v>
      </c>
    </row>
    <row r="2262" spans="1:10" x14ac:dyDescent="0.2">
      <c r="C2262" s="324" t="s">
        <v>360</v>
      </c>
      <c r="E2262" s="340">
        <v>0.213900528315108</v>
      </c>
    </row>
    <row r="2263" spans="1:10" x14ac:dyDescent="0.2">
      <c r="C2263" s="324" t="s">
        <v>361</v>
      </c>
      <c r="E2263" s="340">
        <v>0.21663496156283099</v>
      </c>
    </row>
    <row r="2264" spans="1:10" x14ac:dyDescent="0.2">
      <c r="C2264" s="324" t="s">
        <v>362</v>
      </c>
      <c r="E2264" s="340">
        <v>0.219520038535678</v>
      </c>
    </row>
    <row r="2265" spans="1:10" x14ac:dyDescent="0.2">
      <c r="C2265" s="324" t="s">
        <v>363</v>
      </c>
      <c r="E2265" s="340">
        <v>0.22266672065331899</v>
      </c>
    </row>
    <row r="2266" spans="1:10" x14ac:dyDescent="0.2">
      <c r="C2266" s="324" t="s">
        <v>364</v>
      </c>
      <c r="E2266" s="340">
        <v>0.22627334301242399</v>
      </c>
    </row>
    <row r="2267" spans="1:10" x14ac:dyDescent="0.2">
      <c r="C2267" s="324" t="s">
        <v>365</v>
      </c>
      <c r="E2267" s="340">
        <v>0.23073006785418801</v>
      </c>
    </row>
    <row r="2268" spans="1:10" x14ac:dyDescent="0.2">
      <c r="C2268" s="324" t="s">
        <v>366</v>
      </c>
      <c r="E2268" s="340">
        <v>0.23725945770415999</v>
      </c>
    </row>
    <row r="2269" spans="1:10" x14ac:dyDescent="0.2">
      <c r="C2269" s="324" t="s">
        <v>367</v>
      </c>
      <c r="E2269" s="340">
        <v>0.28272389247371599</v>
      </c>
    </row>
    <row r="2271" spans="1:10" x14ac:dyDescent="0.2">
      <c r="A2271" s="333" t="s">
        <v>536</v>
      </c>
      <c r="B2271" s="333"/>
      <c r="C2271" s="333"/>
      <c r="D2271" s="333"/>
      <c r="E2271" s="333"/>
      <c r="F2271" s="326"/>
      <c r="G2271" s="333"/>
      <c r="H2271" s="333"/>
      <c r="I2271" s="333"/>
      <c r="J2271" s="334" t="s">
        <v>537</v>
      </c>
    </row>
    <row r="2273" spans="2:3" x14ac:dyDescent="0.2">
      <c r="B2273" s="324" t="s">
        <v>335</v>
      </c>
    </row>
    <row r="2274" spans="2:3" x14ac:dyDescent="0.2">
      <c r="C2274" s="324" t="s">
        <v>489</v>
      </c>
    </row>
    <row r="2275" spans="2:3" x14ac:dyDescent="0.2">
      <c r="C2275" s="324" t="s">
        <v>490</v>
      </c>
    </row>
    <row r="2276" spans="2:3" x14ac:dyDescent="0.2">
      <c r="C2276" s="324" t="s">
        <v>470</v>
      </c>
    </row>
    <row r="2296" spans="2:5" x14ac:dyDescent="0.2">
      <c r="B2296" s="324" t="s">
        <v>339</v>
      </c>
      <c r="E2296" s="335" t="s">
        <v>340</v>
      </c>
    </row>
    <row r="2297" spans="2:5" x14ac:dyDescent="0.2">
      <c r="C2297" s="324" t="s">
        <v>341</v>
      </c>
      <c r="E2297" s="329">
        <v>1000000</v>
      </c>
    </row>
    <row r="2298" spans="2:5" x14ac:dyDescent="0.2">
      <c r="C2298" s="324" t="s">
        <v>342</v>
      </c>
      <c r="E2298" s="340">
        <v>0.2252480644894822</v>
      </c>
    </row>
    <row r="2299" spans="2:5" x14ac:dyDescent="0.2">
      <c r="C2299" s="324" t="s">
        <v>343</v>
      </c>
      <c r="E2299" s="340">
        <v>0.22531842737267244</v>
      </c>
    </row>
    <row r="2300" spans="2:5" x14ac:dyDescent="0.2">
      <c r="C2300" s="324" t="s">
        <v>344</v>
      </c>
      <c r="E2300" s="340">
        <v>0.22384906060741561</v>
      </c>
    </row>
    <row r="2301" spans="2:5" x14ac:dyDescent="0.2">
      <c r="C2301" s="324" t="s">
        <v>345</v>
      </c>
      <c r="E2301" s="340">
        <v>0.2308040202850796</v>
      </c>
    </row>
    <row r="2302" spans="2:5" x14ac:dyDescent="0.2">
      <c r="C2302" s="324" t="s">
        <v>346</v>
      </c>
      <c r="E2302" s="340">
        <v>1.1834854537631384E-2</v>
      </c>
    </row>
    <row r="2303" spans="2:5" x14ac:dyDescent="0.2">
      <c r="C2303" s="324" t="s">
        <v>347</v>
      </c>
      <c r="E2303" s="340">
        <v>1.4006378192689417E-4</v>
      </c>
    </row>
    <row r="2304" spans="2:5" x14ac:dyDescent="0.2">
      <c r="C2304" s="324" t="s">
        <v>348</v>
      </c>
      <c r="E2304" s="336">
        <v>0.62465607230278408</v>
      </c>
    </row>
    <row r="2305" spans="1:10" x14ac:dyDescent="0.2">
      <c r="C2305" s="324" t="s">
        <v>349</v>
      </c>
      <c r="E2305" s="337">
        <v>3.0491105803114502</v>
      </c>
    </row>
    <row r="2306" spans="1:10" x14ac:dyDescent="0.2">
      <c r="C2306" s="324" t="s">
        <v>350</v>
      </c>
      <c r="E2306" s="336">
        <v>5.2525018373471767E-2</v>
      </c>
    </row>
    <row r="2307" spans="1:10" x14ac:dyDescent="0.2">
      <c r="C2307" s="324" t="s">
        <v>351</v>
      </c>
      <c r="E2307" s="340">
        <v>0.19744534838406982</v>
      </c>
    </row>
    <row r="2308" spans="1:10" x14ac:dyDescent="0.2">
      <c r="C2308" s="324" t="s">
        <v>352</v>
      </c>
      <c r="E2308" s="340">
        <v>0.28804134176010981</v>
      </c>
    </row>
    <row r="2309" spans="1:10" x14ac:dyDescent="0.2">
      <c r="C2309" s="324" t="s">
        <v>353</v>
      </c>
      <c r="E2309" s="340">
        <v>9.059599337603999E-2</v>
      </c>
    </row>
    <row r="2310" spans="1:10" x14ac:dyDescent="0.2">
      <c r="C2310" s="324" t="s">
        <v>354</v>
      </c>
      <c r="E2310" s="340">
        <v>1.1834854537631385E-5</v>
      </c>
    </row>
    <row r="2312" spans="1:10" x14ac:dyDescent="0.2">
      <c r="A2312" s="333" t="s">
        <v>538</v>
      </c>
      <c r="B2312" s="333"/>
      <c r="C2312" s="333"/>
      <c r="D2312" s="333"/>
      <c r="E2312" s="333"/>
      <c r="F2312" s="326"/>
      <c r="G2312" s="333"/>
      <c r="H2312" s="333"/>
      <c r="I2312" s="333"/>
      <c r="J2312" s="334" t="s">
        <v>537</v>
      </c>
    </row>
    <row r="2314" spans="1:10" x14ac:dyDescent="0.2">
      <c r="B2314" s="324" t="s">
        <v>356</v>
      </c>
      <c r="E2314" s="335" t="s">
        <v>340</v>
      </c>
    </row>
    <row r="2315" spans="1:10" x14ac:dyDescent="0.2">
      <c r="C2315" s="324" t="s">
        <v>357</v>
      </c>
      <c r="E2315" s="340">
        <v>0.19744534838406999</v>
      </c>
    </row>
    <row r="2316" spans="1:10" x14ac:dyDescent="0.2">
      <c r="C2316" s="324" t="s">
        <v>358</v>
      </c>
      <c r="E2316" s="340">
        <v>0.211129792783772</v>
      </c>
    </row>
    <row r="2317" spans="1:10" x14ac:dyDescent="0.2">
      <c r="C2317" s="324" t="s">
        <v>359</v>
      </c>
      <c r="E2317" s="340">
        <v>0.214442981661607</v>
      </c>
    </row>
    <row r="2318" spans="1:10" x14ac:dyDescent="0.2">
      <c r="C2318" s="324" t="s">
        <v>360</v>
      </c>
      <c r="E2318" s="340">
        <v>0.21754917717916999</v>
      </c>
    </row>
    <row r="2319" spans="1:10" x14ac:dyDescent="0.2">
      <c r="C2319" s="324" t="s">
        <v>361</v>
      </c>
      <c r="E2319" s="340">
        <v>0.22066560433190299</v>
      </c>
    </row>
    <row r="2320" spans="1:10" x14ac:dyDescent="0.2">
      <c r="C2320" s="324" t="s">
        <v>362</v>
      </c>
      <c r="E2320" s="340">
        <v>0.223849053251052</v>
      </c>
    </row>
    <row r="2321" spans="1:10" x14ac:dyDescent="0.2">
      <c r="C2321" s="324" t="s">
        <v>363</v>
      </c>
      <c r="E2321" s="340">
        <v>0.22718957961201999</v>
      </c>
    </row>
    <row r="2322" spans="1:10" x14ac:dyDescent="0.2">
      <c r="C2322" s="324" t="s">
        <v>364</v>
      </c>
      <c r="E2322" s="340">
        <v>0.230872413495122</v>
      </c>
    </row>
    <row r="2323" spans="1:10" x14ac:dyDescent="0.2">
      <c r="C2323" s="324" t="s">
        <v>365</v>
      </c>
      <c r="E2323" s="340">
        <v>0.23533570830359599</v>
      </c>
    </row>
    <row r="2324" spans="1:10" x14ac:dyDescent="0.2">
      <c r="C2324" s="324" t="s">
        <v>366</v>
      </c>
      <c r="E2324" s="340">
        <v>0.24166145076762</v>
      </c>
    </row>
    <row r="2325" spans="1:10" x14ac:dyDescent="0.2">
      <c r="C2325" s="324" t="s">
        <v>367</v>
      </c>
      <c r="E2325" s="340">
        <v>0.28804134176010998</v>
      </c>
    </row>
    <row r="2327" spans="1:10" x14ac:dyDescent="0.2">
      <c r="A2327" s="333" t="s">
        <v>539</v>
      </c>
      <c r="B2327" s="333"/>
      <c r="C2327" s="333"/>
      <c r="D2327" s="333"/>
      <c r="E2327" s="333"/>
      <c r="F2327" s="326"/>
      <c r="G2327" s="333"/>
      <c r="H2327" s="333"/>
      <c r="I2327" s="333"/>
      <c r="J2327" s="334" t="s">
        <v>540</v>
      </c>
    </row>
    <row r="2329" spans="1:10" x14ac:dyDescent="0.2">
      <c r="B2329" s="324" t="s">
        <v>335</v>
      </c>
    </row>
    <row r="2330" spans="1:10" x14ac:dyDescent="0.2">
      <c r="C2330" s="324" t="s">
        <v>494</v>
      </c>
    </row>
    <row r="2331" spans="1:10" x14ac:dyDescent="0.2">
      <c r="C2331" s="324" t="s">
        <v>541</v>
      </c>
    </row>
    <row r="2332" spans="1:10" x14ac:dyDescent="0.2">
      <c r="C2332" s="324" t="s">
        <v>470</v>
      </c>
    </row>
    <row r="2352" spans="2:5" x14ac:dyDescent="0.2">
      <c r="B2352" s="324" t="s">
        <v>339</v>
      </c>
      <c r="E2352" s="335" t="s">
        <v>340</v>
      </c>
    </row>
    <row r="2353" spans="1:10" x14ac:dyDescent="0.2">
      <c r="C2353" s="324" t="s">
        <v>341</v>
      </c>
      <c r="E2353" s="329">
        <v>1000000</v>
      </c>
    </row>
    <row r="2354" spans="1:10" x14ac:dyDescent="0.2">
      <c r="C2354" s="324" t="s">
        <v>342</v>
      </c>
      <c r="E2354" s="340">
        <v>0.4123772916666667</v>
      </c>
    </row>
    <row r="2355" spans="1:10" x14ac:dyDescent="0.2">
      <c r="C2355" s="324" t="s">
        <v>343</v>
      </c>
      <c r="E2355" s="340">
        <v>0.41253830655603996</v>
      </c>
    </row>
    <row r="2356" spans="1:10" x14ac:dyDescent="0.2">
      <c r="C2356" s="324" t="s">
        <v>344</v>
      </c>
      <c r="E2356" s="340">
        <v>0.41246495054291588</v>
      </c>
    </row>
    <row r="2357" spans="1:10" x14ac:dyDescent="0.2">
      <c r="C2357" s="324" t="s">
        <v>345</v>
      </c>
      <c r="E2357" s="340">
        <v>0.40999053234308352</v>
      </c>
    </row>
    <row r="2358" spans="1:10" x14ac:dyDescent="0.2">
      <c r="C2358" s="324" t="s">
        <v>346</v>
      </c>
      <c r="E2358" s="340">
        <v>9.8194578446469099E-3</v>
      </c>
    </row>
    <row r="2359" spans="1:10" x14ac:dyDescent="0.2">
      <c r="C2359" s="324" t="s">
        <v>347</v>
      </c>
      <c r="E2359" s="340">
        <v>9.6421752362797745E-5</v>
      </c>
    </row>
    <row r="2360" spans="1:10" x14ac:dyDescent="0.2">
      <c r="C2360" s="324" t="s">
        <v>348</v>
      </c>
      <c r="E2360" s="336">
        <v>4.6272594483716935E-2</v>
      </c>
    </row>
    <row r="2361" spans="1:10" x14ac:dyDescent="0.2">
      <c r="C2361" s="324" t="s">
        <v>349</v>
      </c>
      <c r="E2361" s="337">
        <v>3.0092072634988027</v>
      </c>
    </row>
    <row r="2362" spans="1:10" x14ac:dyDescent="0.2">
      <c r="C2362" s="324" t="s">
        <v>350</v>
      </c>
      <c r="E2362" s="336">
        <v>2.3802535882356944E-2</v>
      </c>
    </row>
    <row r="2363" spans="1:10" x14ac:dyDescent="0.2">
      <c r="C2363" s="324" t="s">
        <v>351</v>
      </c>
      <c r="E2363" s="340">
        <v>0.36680898008226176</v>
      </c>
    </row>
    <row r="2364" spans="1:10" x14ac:dyDescent="0.2">
      <c r="C2364" s="324" t="s">
        <v>352</v>
      </c>
      <c r="E2364" s="340">
        <v>0.45859921040558144</v>
      </c>
    </row>
    <row r="2365" spans="1:10" x14ac:dyDescent="0.2">
      <c r="C2365" s="324" t="s">
        <v>353</v>
      </c>
      <c r="E2365" s="340">
        <v>9.1790230323319677E-2</v>
      </c>
    </row>
    <row r="2366" spans="1:10" x14ac:dyDescent="0.2">
      <c r="C2366" s="324" t="s">
        <v>354</v>
      </c>
      <c r="E2366" s="340">
        <v>9.8194578446469101E-6</v>
      </c>
    </row>
    <row r="2368" spans="1:10" x14ac:dyDescent="0.2">
      <c r="A2368" s="333" t="s">
        <v>542</v>
      </c>
      <c r="B2368" s="333"/>
      <c r="C2368" s="333"/>
      <c r="D2368" s="333"/>
      <c r="E2368" s="333"/>
      <c r="F2368" s="326"/>
      <c r="G2368" s="333"/>
      <c r="H2368" s="333"/>
      <c r="I2368" s="333"/>
      <c r="J2368" s="334" t="s">
        <v>540</v>
      </c>
    </row>
    <row r="2370" spans="1:10" x14ac:dyDescent="0.2">
      <c r="B2370" s="324" t="s">
        <v>356</v>
      </c>
      <c r="E2370" s="335" t="s">
        <v>340</v>
      </c>
    </row>
    <row r="2371" spans="1:10" x14ac:dyDescent="0.2">
      <c r="C2371" s="324" t="s">
        <v>357</v>
      </c>
      <c r="E2371" s="340">
        <v>0.36680898008226198</v>
      </c>
    </row>
    <row r="2372" spans="1:10" x14ac:dyDescent="0.2">
      <c r="C2372" s="324" t="s">
        <v>358</v>
      </c>
      <c r="E2372" s="340">
        <v>0.40001849970140202</v>
      </c>
    </row>
    <row r="2373" spans="1:10" x14ac:dyDescent="0.2">
      <c r="C2373" s="324" t="s">
        <v>359</v>
      </c>
      <c r="E2373" s="340">
        <v>0.40425433131819499</v>
      </c>
    </row>
    <row r="2374" spans="1:10" x14ac:dyDescent="0.2">
      <c r="C2374" s="324" t="s">
        <v>360</v>
      </c>
      <c r="E2374" s="340">
        <v>0.40733898383230899</v>
      </c>
    </row>
    <row r="2375" spans="1:10" x14ac:dyDescent="0.2">
      <c r="C2375" s="324" t="s">
        <v>361</v>
      </c>
      <c r="E2375" s="340">
        <v>0.40997766864408097</v>
      </c>
    </row>
    <row r="2376" spans="1:10" x14ac:dyDescent="0.2">
      <c r="C2376" s="324" t="s">
        <v>362</v>
      </c>
      <c r="E2376" s="340">
        <v>0.412464944973087</v>
      </c>
    </row>
    <row r="2377" spans="1:10" x14ac:dyDescent="0.2">
      <c r="C2377" s="324" t="s">
        <v>363</v>
      </c>
      <c r="E2377" s="340">
        <v>0.414955426785447</v>
      </c>
    </row>
    <row r="2378" spans="1:10" x14ac:dyDescent="0.2">
      <c r="C2378" s="324" t="s">
        <v>364</v>
      </c>
      <c r="E2378" s="340">
        <v>0.41762597215705399</v>
      </c>
    </row>
    <row r="2379" spans="1:10" x14ac:dyDescent="0.2">
      <c r="C2379" s="324" t="s">
        <v>365</v>
      </c>
      <c r="E2379" s="340">
        <v>0.420776847611529</v>
      </c>
    </row>
    <row r="2380" spans="1:10" x14ac:dyDescent="0.2">
      <c r="C2380" s="324" t="s">
        <v>366</v>
      </c>
      <c r="E2380" s="340">
        <v>0.42516640393842198</v>
      </c>
    </row>
    <row r="2381" spans="1:10" x14ac:dyDescent="0.2">
      <c r="C2381" s="324" t="s">
        <v>367</v>
      </c>
      <c r="E2381" s="340">
        <v>0.45859921040558099</v>
      </c>
    </row>
    <row r="2383" spans="1:10" x14ac:dyDescent="0.2">
      <c r="A2383" s="333" t="s">
        <v>543</v>
      </c>
      <c r="B2383" s="333"/>
      <c r="C2383" s="333"/>
      <c r="D2383" s="333"/>
      <c r="E2383" s="333"/>
      <c r="F2383" s="326"/>
      <c r="G2383" s="333"/>
      <c r="H2383" s="333"/>
      <c r="I2383" s="333"/>
      <c r="J2383" s="334" t="s">
        <v>544</v>
      </c>
    </row>
    <row r="2385" spans="2:3" x14ac:dyDescent="0.2">
      <c r="B2385" s="324" t="s">
        <v>335</v>
      </c>
    </row>
    <row r="2386" spans="2:3" x14ac:dyDescent="0.2">
      <c r="C2386" s="324" t="s">
        <v>527</v>
      </c>
    </row>
    <row r="2387" spans="2:3" x14ac:dyDescent="0.2">
      <c r="C2387" s="324" t="s">
        <v>528</v>
      </c>
    </row>
    <row r="2388" spans="2:3" x14ac:dyDescent="0.2">
      <c r="C2388" s="324" t="s">
        <v>470</v>
      </c>
    </row>
    <row r="2408" spans="2:5" x14ac:dyDescent="0.2">
      <c r="B2408" s="324" t="s">
        <v>339</v>
      </c>
      <c r="E2408" s="335" t="s">
        <v>340</v>
      </c>
    </row>
    <row r="2409" spans="2:5" x14ac:dyDescent="0.2">
      <c r="C2409" s="324" t="s">
        <v>341</v>
      </c>
      <c r="E2409" s="329">
        <v>1000000</v>
      </c>
    </row>
    <row r="2410" spans="2:5" x14ac:dyDescent="0.2">
      <c r="C2410" s="324" t="s">
        <v>342</v>
      </c>
      <c r="E2410" s="340">
        <v>0.50465680555555548</v>
      </c>
    </row>
    <row r="2411" spans="2:5" x14ac:dyDescent="0.2">
      <c r="C2411" s="324" t="s">
        <v>343</v>
      </c>
      <c r="E2411" s="340">
        <v>0.50482188499408931</v>
      </c>
    </row>
    <row r="2412" spans="2:5" x14ac:dyDescent="0.2">
      <c r="C2412" s="324" t="s">
        <v>344</v>
      </c>
      <c r="E2412" s="340">
        <v>0.50474370707242</v>
      </c>
    </row>
    <row r="2413" spans="2:5" x14ac:dyDescent="0.2">
      <c r="C2413" s="324" t="s">
        <v>345</v>
      </c>
      <c r="E2413" s="340">
        <v>0.49834038472459713</v>
      </c>
    </row>
    <row r="2414" spans="2:5" x14ac:dyDescent="0.2">
      <c r="C2414" s="324" t="s">
        <v>346</v>
      </c>
      <c r="E2414" s="340">
        <v>1.057269969222982E-2</v>
      </c>
    </row>
    <row r="2415" spans="2:5" x14ac:dyDescent="0.2">
      <c r="C2415" s="324" t="s">
        <v>347</v>
      </c>
      <c r="E2415" s="340">
        <v>1.1178197878207653E-4</v>
      </c>
    </row>
    <row r="2416" spans="2:5" x14ac:dyDescent="0.2">
      <c r="C2416" s="324" t="s">
        <v>348</v>
      </c>
      <c r="E2416" s="336">
        <v>4.851315437975335E-2</v>
      </c>
    </row>
    <row r="2417" spans="1:10" x14ac:dyDescent="0.2">
      <c r="C2417" s="324" t="s">
        <v>349</v>
      </c>
      <c r="E2417" s="337">
        <v>3.0129634805196757</v>
      </c>
    </row>
    <row r="2418" spans="1:10" x14ac:dyDescent="0.2">
      <c r="C2418" s="324" t="s">
        <v>350</v>
      </c>
      <c r="E2418" s="336">
        <v>2.0943425803248625E-2</v>
      </c>
    </row>
    <row r="2419" spans="1:10" x14ac:dyDescent="0.2">
      <c r="C2419" s="324" t="s">
        <v>351</v>
      </c>
      <c r="E2419" s="340">
        <v>0.45234735805729914</v>
      </c>
    </row>
    <row r="2420" spans="1:10" x14ac:dyDescent="0.2">
      <c r="C2420" s="324" t="s">
        <v>352</v>
      </c>
      <c r="E2420" s="340">
        <v>0.55827142331231561</v>
      </c>
    </row>
    <row r="2421" spans="1:10" x14ac:dyDescent="0.2">
      <c r="C2421" s="324" t="s">
        <v>353</v>
      </c>
      <c r="E2421" s="340">
        <v>0.10592406525501646</v>
      </c>
    </row>
    <row r="2422" spans="1:10" x14ac:dyDescent="0.2">
      <c r="C2422" s="324" t="s">
        <v>354</v>
      </c>
      <c r="E2422" s="340">
        <v>1.0572699692229821E-5</v>
      </c>
    </row>
    <row r="2424" spans="1:10" x14ac:dyDescent="0.2">
      <c r="A2424" s="333" t="s">
        <v>545</v>
      </c>
      <c r="B2424" s="333"/>
      <c r="C2424" s="333"/>
      <c r="D2424" s="333"/>
      <c r="E2424" s="333"/>
      <c r="F2424" s="326"/>
      <c r="G2424" s="333"/>
      <c r="H2424" s="333"/>
      <c r="I2424" s="333"/>
      <c r="J2424" s="334" t="s">
        <v>544</v>
      </c>
    </row>
    <row r="2426" spans="1:10" x14ac:dyDescent="0.2">
      <c r="B2426" s="324" t="s">
        <v>356</v>
      </c>
      <c r="E2426" s="335" t="s">
        <v>340</v>
      </c>
    </row>
    <row r="2427" spans="1:10" x14ac:dyDescent="0.2">
      <c r="C2427" s="324" t="s">
        <v>357</v>
      </c>
      <c r="E2427" s="340">
        <v>0.45234735805729898</v>
      </c>
    </row>
    <row r="2428" spans="1:10" x14ac:dyDescent="0.2">
      <c r="C2428" s="324" t="s">
        <v>358</v>
      </c>
      <c r="E2428" s="340">
        <v>0.49133781119483699</v>
      </c>
    </row>
    <row r="2429" spans="1:10" x14ac:dyDescent="0.2">
      <c r="C2429" s="324" t="s">
        <v>359</v>
      </c>
      <c r="E2429" s="340">
        <v>0.49590258280787503</v>
      </c>
    </row>
    <row r="2430" spans="1:10" x14ac:dyDescent="0.2">
      <c r="C2430" s="324" t="s">
        <v>360</v>
      </c>
      <c r="E2430" s="340">
        <v>0.49922272974724202</v>
      </c>
    </row>
    <row r="2431" spans="1:10" x14ac:dyDescent="0.2">
      <c r="C2431" s="324" t="s">
        <v>361</v>
      </c>
      <c r="E2431" s="340">
        <v>0.50207963110189802</v>
      </c>
    </row>
    <row r="2432" spans="1:10" x14ac:dyDescent="0.2">
      <c r="C2432" s="324" t="s">
        <v>362</v>
      </c>
      <c r="E2432" s="340">
        <v>0.50474367417571697</v>
      </c>
    </row>
    <row r="2433" spans="1:10" x14ac:dyDescent="0.2">
      <c r="C2433" s="324" t="s">
        <v>363</v>
      </c>
      <c r="E2433" s="340">
        <v>0.50741513348776501</v>
      </c>
    </row>
    <row r="2434" spans="1:10" x14ac:dyDescent="0.2">
      <c r="C2434" s="324" t="s">
        <v>364</v>
      </c>
      <c r="E2434" s="340">
        <v>0.51030058448172799</v>
      </c>
    </row>
    <row r="2435" spans="1:10" x14ac:dyDescent="0.2">
      <c r="C2435" s="324" t="s">
        <v>365</v>
      </c>
      <c r="E2435" s="340">
        <v>0.51367996912450997</v>
      </c>
    </row>
    <row r="2436" spans="1:10" x14ac:dyDescent="0.2">
      <c r="C2436" s="324" t="s">
        <v>366</v>
      </c>
      <c r="E2436" s="340">
        <v>0.51840292680637501</v>
      </c>
    </row>
    <row r="2437" spans="1:10" x14ac:dyDescent="0.2">
      <c r="C2437" s="324" t="s">
        <v>367</v>
      </c>
      <c r="E2437" s="340">
        <v>0.55827142331231605</v>
      </c>
    </row>
    <row r="2439" spans="1:10" x14ac:dyDescent="0.2">
      <c r="A2439" s="333" t="s">
        <v>546</v>
      </c>
      <c r="B2439" s="333"/>
      <c r="C2439" s="333"/>
      <c r="D2439" s="333"/>
      <c r="E2439" s="333"/>
      <c r="F2439" s="326"/>
      <c r="G2439" s="333"/>
      <c r="H2439" s="333"/>
      <c r="I2439" s="333"/>
      <c r="J2439" s="334" t="s">
        <v>547</v>
      </c>
    </row>
    <row r="2441" spans="1:10" x14ac:dyDescent="0.2">
      <c r="B2441" s="324" t="s">
        <v>335</v>
      </c>
    </row>
    <row r="2442" spans="1:10" x14ac:dyDescent="0.2">
      <c r="C2442" s="324" t="s">
        <v>522</v>
      </c>
    </row>
    <row r="2443" spans="1:10" x14ac:dyDescent="0.2">
      <c r="C2443" s="324" t="s">
        <v>523</v>
      </c>
    </row>
    <row r="2444" spans="1:10" x14ac:dyDescent="0.2">
      <c r="C2444" s="324" t="s">
        <v>470</v>
      </c>
    </row>
    <row r="2464" spans="2:5" x14ac:dyDescent="0.2">
      <c r="B2464" s="324" t="s">
        <v>339</v>
      </c>
      <c r="E2464" s="335" t="s">
        <v>340</v>
      </c>
    </row>
    <row r="2465" spans="1:10" x14ac:dyDescent="0.2">
      <c r="C2465" s="324" t="s">
        <v>341</v>
      </c>
      <c r="E2465" s="329">
        <v>1000000</v>
      </c>
    </row>
    <row r="2466" spans="1:10" x14ac:dyDescent="0.2">
      <c r="C2466" s="324" t="s">
        <v>342</v>
      </c>
      <c r="E2466" s="340">
        <v>0.60006949275011834</v>
      </c>
    </row>
    <row r="2467" spans="1:10" x14ac:dyDescent="0.2">
      <c r="C2467" s="324" t="s">
        <v>343</v>
      </c>
      <c r="E2467" s="340">
        <v>0.60010672352774119</v>
      </c>
    </row>
    <row r="2468" spans="1:10" x14ac:dyDescent="0.2">
      <c r="C2468" s="324" t="s">
        <v>344</v>
      </c>
      <c r="E2468" s="340">
        <v>0.60010713736880728</v>
      </c>
    </row>
    <row r="2469" spans="1:10" x14ac:dyDescent="0.2">
      <c r="C2469" s="324" t="s">
        <v>345</v>
      </c>
      <c r="E2469" s="340">
        <v>0.59324037063848578</v>
      </c>
    </row>
    <row r="2470" spans="1:10" x14ac:dyDescent="0.2">
      <c r="C2470" s="324" t="s">
        <v>346</v>
      </c>
      <c r="E2470" s="340">
        <v>1.7881038346471319E-2</v>
      </c>
    </row>
    <row r="2471" spans="1:10" x14ac:dyDescent="0.2">
      <c r="C2471" s="324" t="s">
        <v>347</v>
      </c>
      <c r="E2471" s="340">
        <v>3.1973153234797778E-4</v>
      </c>
    </row>
    <row r="2472" spans="1:10" x14ac:dyDescent="0.2">
      <c r="C2472" s="324" t="s">
        <v>348</v>
      </c>
      <c r="E2472" s="341">
        <v>4.5987798188834665E-4</v>
      </c>
    </row>
    <row r="2473" spans="1:10" x14ac:dyDescent="0.2">
      <c r="C2473" s="324" t="s">
        <v>349</v>
      </c>
      <c r="E2473" s="337">
        <v>2.4201206614950448</v>
      </c>
    </row>
    <row r="2474" spans="1:10" x14ac:dyDescent="0.2">
      <c r="C2474" s="324" t="s">
        <v>350</v>
      </c>
      <c r="E2474" s="336">
        <v>2.9796430610470791E-2</v>
      </c>
    </row>
    <row r="2475" spans="1:10" x14ac:dyDescent="0.2">
      <c r="C2475" s="324" t="s">
        <v>351</v>
      </c>
      <c r="E2475" s="340">
        <v>0.55116275358192879</v>
      </c>
    </row>
    <row r="2476" spans="1:10" x14ac:dyDescent="0.2">
      <c r="C2476" s="324" t="s">
        <v>352</v>
      </c>
      <c r="E2476" s="340">
        <v>0.65153546894150105</v>
      </c>
    </row>
    <row r="2477" spans="1:10" x14ac:dyDescent="0.2">
      <c r="C2477" s="324" t="s">
        <v>353</v>
      </c>
      <c r="E2477" s="340">
        <v>0.10037271535957226</v>
      </c>
    </row>
    <row r="2478" spans="1:10" x14ac:dyDescent="0.2">
      <c r="C2478" s="324" t="s">
        <v>354</v>
      </c>
      <c r="E2478" s="340">
        <v>1.788103834647132E-5</v>
      </c>
    </row>
    <row r="2480" spans="1:10" x14ac:dyDescent="0.2">
      <c r="A2480" s="333" t="s">
        <v>548</v>
      </c>
      <c r="B2480" s="333"/>
      <c r="C2480" s="333"/>
      <c r="D2480" s="333"/>
      <c r="E2480" s="333"/>
      <c r="F2480" s="326"/>
      <c r="G2480" s="333"/>
      <c r="H2480" s="333"/>
      <c r="I2480" s="333"/>
      <c r="J2480" s="334" t="s">
        <v>547</v>
      </c>
    </row>
    <row r="2482" spans="1:10" x14ac:dyDescent="0.2">
      <c r="B2482" s="324" t="s">
        <v>356</v>
      </c>
      <c r="E2482" s="335" t="s">
        <v>340</v>
      </c>
    </row>
    <row r="2483" spans="1:10" x14ac:dyDescent="0.2">
      <c r="C2483" s="324" t="s">
        <v>357</v>
      </c>
      <c r="E2483" s="340">
        <v>0.55116275358192901</v>
      </c>
    </row>
    <row r="2484" spans="1:10" x14ac:dyDescent="0.2">
      <c r="C2484" s="324" t="s">
        <v>358</v>
      </c>
      <c r="E2484" s="340">
        <v>0.57593928053190602</v>
      </c>
    </row>
    <row r="2485" spans="1:10" x14ac:dyDescent="0.2">
      <c r="C2485" s="324" t="s">
        <v>359</v>
      </c>
      <c r="E2485" s="340">
        <v>0.58403730731660997</v>
      </c>
    </row>
    <row r="2486" spans="1:10" x14ac:dyDescent="0.2">
      <c r="C2486" s="324" t="s">
        <v>360</v>
      </c>
      <c r="E2486" s="340">
        <v>0.59024701930825796</v>
      </c>
    </row>
    <row r="2487" spans="1:10" x14ac:dyDescent="0.2">
      <c r="C2487" s="324" t="s">
        <v>361</v>
      </c>
      <c r="E2487" s="340">
        <v>0.59545907952644395</v>
      </c>
    </row>
    <row r="2488" spans="1:10" x14ac:dyDescent="0.2">
      <c r="C2488" s="324" t="s">
        <v>362</v>
      </c>
      <c r="E2488" s="340">
        <v>0.60010713128698201</v>
      </c>
    </row>
    <row r="2489" spans="1:10" x14ac:dyDescent="0.2">
      <c r="C2489" s="324" t="s">
        <v>363</v>
      </c>
      <c r="E2489" s="340">
        <v>0.60476452324819097</v>
      </c>
    </row>
    <row r="2490" spans="1:10" x14ac:dyDescent="0.2">
      <c r="C2490" s="324" t="s">
        <v>364</v>
      </c>
      <c r="E2490" s="340">
        <v>0.60999610691807604</v>
      </c>
    </row>
    <row r="2491" spans="1:10" x14ac:dyDescent="0.2">
      <c r="C2491" s="324" t="s">
        <v>365</v>
      </c>
      <c r="E2491" s="340">
        <v>0.61617034794921999</v>
      </c>
    </row>
    <row r="2492" spans="1:10" x14ac:dyDescent="0.2">
      <c r="C2492" s="324" t="s">
        <v>366</v>
      </c>
      <c r="E2492" s="340">
        <v>0.62423084057209199</v>
      </c>
    </row>
    <row r="2493" spans="1:10" x14ac:dyDescent="0.2">
      <c r="C2493" s="324" t="s">
        <v>367</v>
      </c>
      <c r="E2493" s="340">
        <v>0.65153546894150105</v>
      </c>
    </row>
    <row r="2495" spans="1:10" x14ac:dyDescent="0.2">
      <c r="A2495" s="333" t="s">
        <v>549</v>
      </c>
      <c r="B2495" s="333"/>
      <c r="C2495" s="333"/>
      <c r="D2495" s="333"/>
      <c r="E2495" s="333"/>
      <c r="F2495" s="326"/>
      <c r="G2495" s="333"/>
      <c r="H2495" s="333"/>
      <c r="I2495" s="333"/>
      <c r="J2495" s="334" t="s">
        <v>550</v>
      </c>
    </row>
    <row r="2497" spans="2:3" x14ac:dyDescent="0.2">
      <c r="B2497" s="324" t="s">
        <v>335</v>
      </c>
    </row>
    <row r="2498" spans="2:3" x14ac:dyDescent="0.2">
      <c r="C2498" s="324" t="s">
        <v>505</v>
      </c>
    </row>
    <row r="2499" spans="2:3" x14ac:dyDescent="0.2">
      <c r="C2499" s="324" t="s">
        <v>506</v>
      </c>
    </row>
    <row r="2500" spans="2:3" x14ac:dyDescent="0.2">
      <c r="C2500" s="324" t="s">
        <v>470</v>
      </c>
    </row>
    <row r="2520" spans="2:5" x14ac:dyDescent="0.2">
      <c r="B2520" s="324" t="s">
        <v>339</v>
      </c>
      <c r="E2520" s="335" t="s">
        <v>340</v>
      </c>
    </row>
    <row r="2521" spans="2:5" x14ac:dyDescent="0.2">
      <c r="C2521" s="324" t="s">
        <v>341</v>
      </c>
      <c r="E2521" s="329">
        <v>1000000</v>
      </c>
    </row>
    <row r="2522" spans="2:5" x14ac:dyDescent="0.2">
      <c r="C2522" s="324" t="s">
        <v>342</v>
      </c>
      <c r="E2522" s="340">
        <v>0.29976842592592595</v>
      </c>
    </row>
    <row r="2523" spans="2:5" x14ac:dyDescent="0.2">
      <c r="C2523" s="324" t="s">
        <v>343</v>
      </c>
      <c r="E2523" s="340">
        <v>0.29988380576818124</v>
      </c>
    </row>
    <row r="2524" spans="2:5" x14ac:dyDescent="0.2">
      <c r="C2524" s="324" t="s">
        <v>344</v>
      </c>
      <c r="E2524" s="340">
        <v>0.29981089172758579</v>
      </c>
    </row>
    <row r="2525" spans="2:5" x14ac:dyDescent="0.2">
      <c r="C2525" s="324" t="s">
        <v>345</v>
      </c>
      <c r="E2525" s="340">
        <v>0.29478643270490962</v>
      </c>
    </row>
    <row r="2526" spans="2:5" x14ac:dyDescent="0.2">
      <c r="C2526" s="324" t="s">
        <v>346</v>
      </c>
      <c r="E2526" s="340">
        <v>1.2240443587990922E-2</v>
      </c>
    </row>
    <row r="2527" spans="2:5" x14ac:dyDescent="0.2">
      <c r="C2527" s="324" t="s">
        <v>347</v>
      </c>
      <c r="E2527" s="340">
        <v>1.4982845923078807E-4</v>
      </c>
    </row>
    <row r="2528" spans="2:5" x14ac:dyDescent="0.2">
      <c r="C2528" s="324" t="s">
        <v>348</v>
      </c>
      <c r="E2528" s="336">
        <v>2.6357000068128994E-2</v>
      </c>
    </row>
    <row r="2529" spans="1:10" x14ac:dyDescent="0.2">
      <c r="C2529" s="324" t="s">
        <v>349</v>
      </c>
      <c r="E2529" s="337">
        <v>2.9990067283236868</v>
      </c>
    </row>
    <row r="2530" spans="1:10" x14ac:dyDescent="0.2">
      <c r="C2530" s="324" t="s">
        <v>350</v>
      </c>
      <c r="E2530" s="336">
        <v>4.0817287737948529E-2</v>
      </c>
    </row>
    <row r="2531" spans="1:10" x14ac:dyDescent="0.2">
      <c r="C2531" s="324" t="s">
        <v>351</v>
      </c>
      <c r="E2531" s="340">
        <v>0.24146368485981881</v>
      </c>
    </row>
    <row r="2532" spans="1:10" x14ac:dyDescent="0.2">
      <c r="C2532" s="324" t="s">
        <v>352</v>
      </c>
      <c r="E2532" s="340">
        <v>0.36111036063999535</v>
      </c>
    </row>
    <row r="2533" spans="1:10" x14ac:dyDescent="0.2">
      <c r="C2533" s="324" t="s">
        <v>353</v>
      </c>
      <c r="E2533" s="340">
        <v>0.11964667578017654</v>
      </c>
    </row>
    <row r="2534" spans="1:10" x14ac:dyDescent="0.2">
      <c r="C2534" s="324" t="s">
        <v>354</v>
      </c>
      <c r="E2534" s="340">
        <v>1.2240443587990922E-5</v>
      </c>
    </row>
    <row r="2536" spans="1:10" x14ac:dyDescent="0.2">
      <c r="A2536" s="333" t="s">
        <v>551</v>
      </c>
      <c r="B2536" s="333"/>
      <c r="C2536" s="333"/>
      <c r="D2536" s="333"/>
      <c r="E2536" s="333"/>
      <c r="F2536" s="326"/>
      <c r="G2536" s="333"/>
      <c r="H2536" s="333"/>
      <c r="I2536" s="333"/>
      <c r="J2536" s="334" t="s">
        <v>550</v>
      </c>
    </row>
    <row r="2538" spans="1:10" x14ac:dyDescent="0.2">
      <c r="B2538" s="324" t="s">
        <v>356</v>
      </c>
      <c r="E2538" s="335" t="s">
        <v>340</v>
      </c>
    </row>
    <row r="2539" spans="1:10" x14ac:dyDescent="0.2">
      <c r="C2539" s="324" t="s">
        <v>357</v>
      </c>
      <c r="E2539" s="340">
        <v>0.24146368485981901</v>
      </c>
    </row>
    <row r="2540" spans="1:10" x14ac:dyDescent="0.2">
      <c r="C2540" s="324" t="s">
        <v>358</v>
      </c>
      <c r="E2540" s="340">
        <v>0.28422964527037697</v>
      </c>
    </row>
    <row r="2541" spans="1:10" x14ac:dyDescent="0.2">
      <c r="C2541" s="324" t="s">
        <v>359</v>
      </c>
      <c r="E2541" s="340">
        <v>0.28955342426833097</v>
      </c>
    </row>
    <row r="2542" spans="1:10" x14ac:dyDescent="0.2">
      <c r="C2542" s="324" t="s">
        <v>360</v>
      </c>
      <c r="E2542" s="340">
        <v>0.29342475118563599</v>
      </c>
    </row>
    <row r="2543" spans="1:10" x14ac:dyDescent="0.2">
      <c r="C2543" s="324" t="s">
        <v>361</v>
      </c>
      <c r="E2543" s="340">
        <v>0.29672520791749502</v>
      </c>
    </row>
    <row r="2544" spans="1:10" x14ac:dyDescent="0.2">
      <c r="C2544" s="324" t="s">
        <v>362</v>
      </c>
      <c r="E2544" s="340">
        <v>0.29981088091271502</v>
      </c>
    </row>
    <row r="2545" spans="1:10" x14ac:dyDescent="0.2">
      <c r="C2545" s="324" t="s">
        <v>363</v>
      </c>
      <c r="E2545" s="340">
        <v>0.30293895200974102</v>
      </c>
    </row>
    <row r="2546" spans="1:10" x14ac:dyDescent="0.2">
      <c r="C2546" s="324" t="s">
        <v>364</v>
      </c>
      <c r="E2546" s="340">
        <v>0.30628157118225802</v>
      </c>
    </row>
    <row r="2547" spans="1:10" x14ac:dyDescent="0.2">
      <c r="C2547" s="324" t="s">
        <v>365</v>
      </c>
      <c r="E2547" s="340">
        <v>0.31018134241212603</v>
      </c>
    </row>
    <row r="2548" spans="1:10" x14ac:dyDescent="0.2">
      <c r="C2548" s="324" t="s">
        <v>366</v>
      </c>
      <c r="E2548" s="340">
        <v>0.31561795688361099</v>
      </c>
    </row>
    <row r="2549" spans="1:10" x14ac:dyDescent="0.2">
      <c r="C2549" s="324" t="s">
        <v>367</v>
      </c>
      <c r="E2549" s="340">
        <v>0.36111036063999502</v>
      </c>
    </row>
    <row r="2551" spans="1:10" x14ac:dyDescent="0.2">
      <c r="A2551" s="333" t="s">
        <v>552</v>
      </c>
      <c r="B2551" s="333"/>
      <c r="C2551" s="333"/>
      <c r="D2551" s="333"/>
      <c r="E2551" s="333"/>
      <c r="F2551" s="326"/>
      <c r="G2551" s="333"/>
      <c r="H2551" s="333"/>
      <c r="I2551" s="333"/>
      <c r="J2551" s="334" t="s">
        <v>553</v>
      </c>
    </row>
    <row r="2553" spans="1:10" x14ac:dyDescent="0.2">
      <c r="B2553" s="324" t="s">
        <v>335</v>
      </c>
    </row>
    <row r="2554" spans="1:10" x14ac:dyDescent="0.2">
      <c r="C2554" s="324" t="s">
        <v>510</v>
      </c>
    </row>
    <row r="2555" spans="1:10" x14ac:dyDescent="0.2">
      <c r="C2555" s="324" t="s">
        <v>511</v>
      </c>
    </row>
    <row r="2556" spans="1:10" x14ac:dyDescent="0.2">
      <c r="C2556" s="324" t="s">
        <v>470</v>
      </c>
    </row>
    <row r="2576" spans="2:5" x14ac:dyDescent="0.2">
      <c r="B2576" s="324" t="s">
        <v>339</v>
      </c>
      <c r="E2576" s="335" t="s">
        <v>340</v>
      </c>
    </row>
    <row r="2577" spans="1:10" x14ac:dyDescent="0.2">
      <c r="C2577" s="324" t="s">
        <v>341</v>
      </c>
      <c r="E2577" s="329">
        <v>1000000</v>
      </c>
    </row>
    <row r="2578" spans="1:10" x14ac:dyDescent="0.2">
      <c r="C2578" s="324" t="s">
        <v>342</v>
      </c>
      <c r="E2578" s="340">
        <v>0.20263425925925924</v>
      </c>
    </row>
    <row r="2579" spans="1:10" x14ac:dyDescent="0.2">
      <c r="C2579" s="324" t="s">
        <v>343</v>
      </c>
      <c r="E2579" s="340">
        <v>0.20269338811108212</v>
      </c>
    </row>
    <row r="2580" spans="1:10" x14ac:dyDescent="0.2">
      <c r="C2580" s="324" t="s">
        <v>344</v>
      </c>
      <c r="E2580" s="340">
        <v>0.20266918365105127</v>
      </c>
    </row>
    <row r="2581" spans="1:10" x14ac:dyDescent="0.2">
      <c r="C2581" s="324" t="s">
        <v>345</v>
      </c>
      <c r="E2581" s="340">
        <v>0.19671114300805131</v>
      </c>
    </row>
    <row r="2582" spans="1:10" x14ac:dyDescent="0.2">
      <c r="C2582" s="324" t="s">
        <v>346</v>
      </c>
      <c r="E2582" s="340">
        <v>2.4751057392339106E-3</v>
      </c>
    </row>
    <row r="2583" spans="1:10" x14ac:dyDescent="0.2">
      <c r="C2583" s="324" t="s">
        <v>347</v>
      </c>
      <c r="E2583" s="340">
        <v>6.1261484203886428E-6</v>
      </c>
    </row>
    <row r="2584" spans="1:10" x14ac:dyDescent="0.2">
      <c r="C2584" s="324" t="s">
        <v>348</v>
      </c>
      <c r="E2584" s="336">
        <v>5.9511783196165222E-2</v>
      </c>
    </row>
    <row r="2585" spans="1:10" x14ac:dyDescent="0.2">
      <c r="C2585" s="324" t="s">
        <v>349</v>
      </c>
      <c r="E2585" s="337">
        <v>2.9547598150224887</v>
      </c>
    </row>
    <row r="2586" spans="1:10" x14ac:dyDescent="0.2">
      <c r="C2586" s="324" t="s">
        <v>350</v>
      </c>
      <c r="E2586" s="336">
        <v>1.2211082770383599E-2</v>
      </c>
    </row>
    <row r="2587" spans="1:10" x14ac:dyDescent="0.2">
      <c r="C2587" s="324" t="s">
        <v>351</v>
      </c>
      <c r="E2587" s="340">
        <v>0.19161249872226441</v>
      </c>
    </row>
    <row r="2588" spans="1:10" x14ac:dyDescent="0.2">
      <c r="C2588" s="324" t="s">
        <v>352</v>
      </c>
      <c r="E2588" s="340">
        <v>0.2154523265760393</v>
      </c>
    </row>
    <row r="2589" spans="1:10" x14ac:dyDescent="0.2">
      <c r="C2589" s="324" t="s">
        <v>353</v>
      </c>
      <c r="E2589" s="340">
        <v>2.3839827853774892E-2</v>
      </c>
    </row>
    <row r="2590" spans="1:10" x14ac:dyDescent="0.2">
      <c r="C2590" s="324" t="s">
        <v>354</v>
      </c>
      <c r="E2590" s="340">
        <v>2.4751057392339107E-6</v>
      </c>
    </row>
    <row r="2592" spans="1:10" x14ac:dyDescent="0.2">
      <c r="A2592" s="333" t="s">
        <v>554</v>
      </c>
      <c r="B2592" s="333"/>
      <c r="C2592" s="333"/>
      <c r="D2592" s="333"/>
      <c r="E2592" s="333"/>
      <c r="F2592" s="326"/>
      <c r="G2592" s="333"/>
      <c r="H2592" s="333"/>
      <c r="I2592" s="333"/>
      <c r="J2592" s="334" t="s">
        <v>553</v>
      </c>
    </row>
    <row r="2594" spans="1:10" x14ac:dyDescent="0.2">
      <c r="B2594" s="324" t="s">
        <v>356</v>
      </c>
      <c r="E2594" s="335" t="s">
        <v>340</v>
      </c>
    </row>
    <row r="2595" spans="1:10" x14ac:dyDescent="0.2">
      <c r="C2595" s="324" t="s">
        <v>357</v>
      </c>
      <c r="E2595" s="340">
        <v>0.19161249872226399</v>
      </c>
    </row>
    <row r="2596" spans="1:10" x14ac:dyDescent="0.2">
      <c r="C2596" s="324" t="s">
        <v>358</v>
      </c>
      <c r="E2596" s="340">
        <v>0.199528797260633</v>
      </c>
    </row>
    <row r="2597" spans="1:10" x14ac:dyDescent="0.2">
      <c r="C2597" s="324" t="s">
        <v>359</v>
      </c>
      <c r="E2597" s="340">
        <v>0.20059343054641199</v>
      </c>
    </row>
    <row r="2598" spans="1:10" x14ac:dyDescent="0.2">
      <c r="C2598" s="324" t="s">
        <v>360</v>
      </c>
      <c r="E2598" s="340">
        <v>0.20137133998270501</v>
      </c>
    </row>
    <row r="2599" spans="1:10" x14ac:dyDescent="0.2">
      <c r="C2599" s="324" t="s">
        <v>361</v>
      </c>
      <c r="E2599" s="340">
        <v>0.20203988251693999</v>
      </c>
    </row>
    <row r="2600" spans="1:10" x14ac:dyDescent="0.2">
      <c r="C2600" s="324" t="s">
        <v>362</v>
      </c>
      <c r="E2600" s="340">
        <v>0.20266918343766199</v>
      </c>
    </row>
    <row r="2601" spans="1:10" x14ac:dyDescent="0.2">
      <c r="C2601" s="324" t="s">
        <v>363</v>
      </c>
      <c r="E2601" s="340">
        <v>0.20329925458834899</v>
      </c>
    </row>
    <row r="2602" spans="1:10" x14ac:dyDescent="0.2">
      <c r="C2602" s="324" t="s">
        <v>364</v>
      </c>
      <c r="E2602" s="340">
        <v>0.20397946086419899</v>
      </c>
    </row>
    <row r="2603" spans="1:10" x14ac:dyDescent="0.2">
      <c r="C2603" s="324" t="s">
        <v>365</v>
      </c>
      <c r="E2603" s="340">
        <v>0.20477663599707499</v>
      </c>
    </row>
    <row r="2604" spans="1:10" x14ac:dyDescent="0.2">
      <c r="C2604" s="324" t="s">
        <v>366</v>
      </c>
      <c r="E2604" s="340">
        <v>0.205891918115921</v>
      </c>
    </row>
    <row r="2605" spans="1:10" x14ac:dyDescent="0.2">
      <c r="C2605" s="324" t="s">
        <v>367</v>
      </c>
      <c r="E2605" s="340">
        <v>0.21545232657603899</v>
      </c>
    </row>
    <row r="2607" spans="1:10" x14ac:dyDescent="0.2">
      <c r="A2607" s="333" t="s">
        <v>555</v>
      </c>
      <c r="B2607" s="333"/>
      <c r="C2607" s="333"/>
      <c r="D2607" s="333"/>
      <c r="E2607" s="333"/>
      <c r="F2607" s="326"/>
      <c r="G2607" s="333"/>
      <c r="H2607" s="333"/>
      <c r="I2607" s="333"/>
      <c r="J2607" s="334" t="s">
        <v>556</v>
      </c>
    </row>
    <row r="2609" spans="2:3" x14ac:dyDescent="0.2">
      <c r="B2609" s="324" t="s">
        <v>335</v>
      </c>
    </row>
    <row r="2610" spans="2:3" x14ac:dyDescent="0.2">
      <c r="C2610" s="324" t="s">
        <v>510</v>
      </c>
    </row>
    <row r="2611" spans="2:3" x14ac:dyDescent="0.2">
      <c r="C2611" s="324" t="s">
        <v>511</v>
      </c>
    </row>
    <row r="2612" spans="2:3" x14ac:dyDescent="0.2">
      <c r="C2612" s="324" t="s">
        <v>470</v>
      </c>
    </row>
    <row r="2632" spans="2:5" x14ac:dyDescent="0.2">
      <c r="B2632" s="324" t="s">
        <v>339</v>
      </c>
      <c r="E2632" s="335" t="s">
        <v>340</v>
      </c>
    </row>
    <row r="2633" spans="2:5" x14ac:dyDescent="0.2">
      <c r="C2633" s="324" t="s">
        <v>341</v>
      </c>
      <c r="E2633" s="329">
        <v>1000000</v>
      </c>
    </row>
    <row r="2634" spans="2:5" x14ac:dyDescent="0.2">
      <c r="C2634" s="324" t="s">
        <v>342</v>
      </c>
      <c r="E2634" s="340">
        <v>0.20432203703703702</v>
      </c>
    </row>
    <row r="2635" spans="2:5" x14ac:dyDescent="0.2">
      <c r="C2635" s="324" t="s">
        <v>343</v>
      </c>
      <c r="E2635" s="340">
        <v>0.20438919004637462</v>
      </c>
    </row>
    <row r="2636" spans="2:5" x14ac:dyDescent="0.2">
      <c r="C2636" s="324" t="s">
        <v>344</v>
      </c>
      <c r="E2636" s="340">
        <v>0.20437029686984542</v>
      </c>
    </row>
    <row r="2637" spans="2:5" x14ac:dyDescent="0.2">
      <c r="C2637" s="324" t="s">
        <v>345</v>
      </c>
      <c r="E2637" s="340">
        <v>0.2021094152899818</v>
      </c>
    </row>
    <row r="2638" spans="2:5" x14ac:dyDescent="0.2">
      <c r="C2638" s="324" t="s">
        <v>346</v>
      </c>
      <c r="E2638" s="340">
        <v>2.5274155135547598E-3</v>
      </c>
    </row>
    <row r="2639" spans="2:5" x14ac:dyDescent="0.2">
      <c r="C2639" s="324" t="s">
        <v>347</v>
      </c>
      <c r="E2639" s="340">
        <v>6.3878291781572693E-6</v>
      </c>
    </row>
    <row r="2640" spans="2:5" x14ac:dyDescent="0.2">
      <c r="C2640" s="324" t="s">
        <v>348</v>
      </c>
      <c r="E2640" s="336">
        <v>3.5400555257784641E-2</v>
      </c>
    </row>
    <row r="2641" spans="1:10" x14ac:dyDescent="0.2">
      <c r="C2641" s="324" t="s">
        <v>349</v>
      </c>
      <c r="E2641" s="337">
        <v>2.9626044646802616</v>
      </c>
    </row>
    <row r="2642" spans="1:10" x14ac:dyDescent="0.2">
      <c r="C2642" s="324" t="s">
        <v>350</v>
      </c>
      <c r="E2642" s="336">
        <v>1.2365700519588659E-2</v>
      </c>
    </row>
    <row r="2643" spans="1:10" x14ac:dyDescent="0.2">
      <c r="C2643" s="324" t="s">
        <v>351</v>
      </c>
      <c r="E2643" s="340">
        <v>0.19264522645812138</v>
      </c>
    </row>
    <row r="2644" spans="1:10" x14ac:dyDescent="0.2">
      <c r="C2644" s="324" t="s">
        <v>352</v>
      </c>
      <c r="E2644" s="340">
        <v>0.21693509025044833</v>
      </c>
    </row>
    <row r="2645" spans="1:10" x14ac:dyDescent="0.2">
      <c r="C2645" s="324" t="s">
        <v>353</v>
      </c>
      <c r="E2645" s="340">
        <v>2.4289863792326949E-2</v>
      </c>
    </row>
    <row r="2646" spans="1:10" x14ac:dyDescent="0.2">
      <c r="C2646" s="324" t="s">
        <v>354</v>
      </c>
      <c r="E2646" s="340">
        <v>2.52741551355476E-6</v>
      </c>
    </row>
    <row r="2648" spans="1:10" x14ac:dyDescent="0.2">
      <c r="A2648" s="333" t="s">
        <v>557</v>
      </c>
      <c r="B2648" s="333"/>
      <c r="C2648" s="333"/>
      <c r="D2648" s="333"/>
      <c r="E2648" s="333"/>
      <c r="F2648" s="326"/>
      <c r="G2648" s="333"/>
      <c r="H2648" s="333"/>
      <c r="I2648" s="333"/>
      <c r="J2648" s="334" t="s">
        <v>556</v>
      </c>
    </row>
    <row r="2650" spans="1:10" x14ac:dyDescent="0.2">
      <c r="B2650" s="324" t="s">
        <v>356</v>
      </c>
      <c r="E2650" s="335" t="s">
        <v>340</v>
      </c>
    </row>
    <row r="2651" spans="1:10" x14ac:dyDescent="0.2">
      <c r="C2651" s="324" t="s">
        <v>357</v>
      </c>
      <c r="E2651" s="340">
        <v>0.19264522645812099</v>
      </c>
    </row>
    <row r="2652" spans="1:10" x14ac:dyDescent="0.2">
      <c r="C2652" s="324" t="s">
        <v>358</v>
      </c>
      <c r="E2652" s="340">
        <v>0.201155916892825</v>
      </c>
    </row>
    <row r="2653" spans="1:10" x14ac:dyDescent="0.2">
      <c r="C2653" s="324" t="s">
        <v>359</v>
      </c>
      <c r="E2653" s="340">
        <v>0.20225346241088801</v>
      </c>
    </row>
    <row r="2654" spans="1:10" x14ac:dyDescent="0.2">
      <c r="C2654" s="324" t="s">
        <v>360</v>
      </c>
      <c r="E2654" s="340">
        <v>0.20304697530393701</v>
      </c>
    </row>
    <row r="2655" spans="1:10" x14ac:dyDescent="0.2">
      <c r="C2655" s="324" t="s">
        <v>361</v>
      </c>
      <c r="E2655" s="340">
        <v>0.20372922767064799</v>
      </c>
    </row>
    <row r="2656" spans="1:10" x14ac:dyDescent="0.2">
      <c r="C2656" s="324" t="s">
        <v>362</v>
      </c>
      <c r="E2656" s="340">
        <v>0.204370294753105</v>
      </c>
    </row>
    <row r="2657" spans="1:10" x14ac:dyDescent="0.2">
      <c r="C2657" s="324" t="s">
        <v>363</v>
      </c>
      <c r="E2657" s="340">
        <v>0.20501961900671301</v>
      </c>
    </row>
    <row r="2658" spans="1:10" x14ac:dyDescent="0.2">
      <c r="C2658" s="324" t="s">
        <v>364</v>
      </c>
      <c r="E2658" s="340">
        <v>0.20571067524721101</v>
      </c>
    </row>
    <row r="2659" spans="1:10" x14ac:dyDescent="0.2">
      <c r="C2659" s="324" t="s">
        <v>365</v>
      </c>
      <c r="E2659" s="340">
        <v>0.20651679113086799</v>
      </c>
    </row>
    <row r="2660" spans="1:10" x14ac:dyDescent="0.2">
      <c r="C2660" s="324" t="s">
        <v>366</v>
      </c>
      <c r="E2660" s="340">
        <v>0.20764946626197101</v>
      </c>
    </row>
    <row r="2661" spans="1:10" x14ac:dyDescent="0.2">
      <c r="C2661" s="324" t="s">
        <v>367</v>
      </c>
      <c r="E2661" s="340">
        <v>0.21693509025044799</v>
      </c>
    </row>
    <row r="2663" spans="1:10" x14ac:dyDescent="0.2">
      <c r="A2663" s="333" t="s">
        <v>558</v>
      </c>
      <c r="B2663" s="333"/>
      <c r="C2663" s="333"/>
      <c r="D2663" s="333"/>
      <c r="E2663" s="333"/>
      <c r="F2663" s="326"/>
      <c r="G2663" s="333"/>
      <c r="H2663" s="333"/>
      <c r="I2663" s="333"/>
      <c r="J2663" s="334" t="s">
        <v>559</v>
      </c>
    </row>
    <row r="2665" spans="1:10" x14ac:dyDescent="0.2">
      <c r="B2665" s="324" t="s">
        <v>335</v>
      </c>
    </row>
    <row r="2666" spans="1:10" x14ac:dyDescent="0.2">
      <c r="C2666" s="324" t="s">
        <v>494</v>
      </c>
    </row>
    <row r="2667" spans="1:10" x14ac:dyDescent="0.2">
      <c r="C2667" s="324" t="s">
        <v>541</v>
      </c>
    </row>
    <row r="2668" spans="1:10" x14ac:dyDescent="0.2">
      <c r="C2668" s="324" t="s">
        <v>470</v>
      </c>
    </row>
    <row r="2688" spans="2:5" x14ac:dyDescent="0.2">
      <c r="B2688" s="324" t="s">
        <v>339</v>
      </c>
      <c r="E2688" s="335" t="s">
        <v>340</v>
      </c>
    </row>
    <row r="2689" spans="1:10" x14ac:dyDescent="0.2">
      <c r="C2689" s="324" t="s">
        <v>341</v>
      </c>
      <c r="E2689" s="329">
        <v>1000000</v>
      </c>
    </row>
    <row r="2690" spans="1:10" x14ac:dyDescent="0.2">
      <c r="C2690" s="324" t="s">
        <v>342</v>
      </c>
      <c r="E2690" s="340">
        <v>0.4123772916666667</v>
      </c>
    </row>
    <row r="2691" spans="1:10" x14ac:dyDescent="0.2">
      <c r="C2691" s="324" t="s">
        <v>343</v>
      </c>
      <c r="E2691" s="340">
        <v>0.41253830655603996</v>
      </c>
    </row>
    <row r="2692" spans="1:10" x14ac:dyDescent="0.2">
      <c r="C2692" s="324" t="s">
        <v>344</v>
      </c>
      <c r="E2692" s="340">
        <v>0.41246495054291588</v>
      </c>
    </row>
    <row r="2693" spans="1:10" x14ac:dyDescent="0.2">
      <c r="C2693" s="324" t="s">
        <v>345</v>
      </c>
      <c r="E2693" s="340">
        <v>0.40999053234308352</v>
      </c>
    </row>
    <row r="2694" spans="1:10" x14ac:dyDescent="0.2">
      <c r="C2694" s="324" t="s">
        <v>346</v>
      </c>
      <c r="E2694" s="340">
        <v>9.8194578446469099E-3</v>
      </c>
    </row>
    <row r="2695" spans="1:10" x14ac:dyDescent="0.2">
      <c r="C2695" s="324" t="s">
        <v>347</v>
      </c>
      <c r="E2695" s="340">
        <v>9.6421752362797745E-5</v>
      </c>
    </row>
    <row r="2696" spans="1:10" x14ac:dyDescent="0.2">
      <c r="C2696" s="324" t="s">
        <v>348</v>
      </c>
      <c r="E2696" s="336">
        <v>4.6272594483716935E-2</v>
      </c>
    </row>
    <row r="2697" spans="1:10" x14ac:dyDescent="0.2">
      <c r="C2697" s="324" t="s">
        <v>349</v>
      </c>
      <c r="E2697" s="337">
        <v>3.0092072634988027</v>
      </c>
    </row>
    <row r="2698" spans="1:10" x14ac:dyDescent="0.2">
      <c r="C2698" s="324" t="s">
        <v>350</v>
      </c>
      <c r="E2698" s="336">
        <v>2.3802535882356944E-2</v>
      </c>
    </row>
    <row r="2699" spans="1:10" x14ac:dyDescent="0.2">
      <c r="C2699" s="324" t="s">
        <v>351</v>
      </c>
      <c r="E2699" s="340">
        <v>0.36680898008226176</v>
      </c>
    </row>
    <row r="2700" spans="1:10" x14ac:dyDescent="0.2">
      <c r="C2700" s="324" t="s">
        <v>352</v>
      </c>
      <c r="E2700" s="340">
        <v>0.45859921040558144</v>
      </c>
    </row>
    <row r="2701" spans="1:10" x14ac:dyDescent="0.2">
      <c r="C2701" s="324" t="s">
        <v>353</v>
      </c>
      <c r="E2701" s="340">
        <v>9.1790230323319677E-2</v>
      </c>
    </row>
    <row r="2702" spans="1:10" x14ac:dyDescent="0.2">
      <c r="C2702" s="324" t="s">
        <v>354</v>
      </c>
      <c r="E2702" s="340">
        <v>9.8194578446469101E-6</v>
      </c>
    </row>
    <row r="2704" spans="1:10" x14ac:dyDescent="0.2">
      <c r="A2704" s="333" t="s">
        <v>560</v>
      </c>
      <c r="B2704" s="333"/>
      <c r="C2704" s="333"/>
      <c r="D2704" s="333"/>
      <c r="E2704" s="333"/>
      <c r="F2704" s="326"/>
      <c r="G2704" s="333"/>
      <c r="H2704" s="333"/>
      <c r="I2704" s="333"/>
      <c r="J2704" s="334" t="s">
        <v>559</v>
      </c>
    </row>
    <row r="2706" spans="1:10" x14ac:dyDescent="0.2">
      <c r="B2706" s="324" t="s">
        <v>356</v>
      </c>
      <c r="E2706" s="335" t="s">
        <v>340</v>
      </c>
    </row>
    <row r="2707" spans="1:10" x14ac:dyDescent="0.2">
      <c r="C2707" s="324" t="s">
        <v>357</v>
      </c>
      <c r="E2707" s="340">
        <v>0.36680898008226198</v>
      </c>
    </row>
    <row r="2708" spans="1:10" x14ac:dyDescent="0.2">
      <c r="C2708" s="324" t="s">
        <v>358</v>
      </c>
      <c r="E2708" s="340">
        <v>0.40001849970140202</v>
      </c>
    </row>
    <row r="2709" spans="1:10" x14ac:dyDescent="0.2">
      <c r="C2709" s="324" t="s">
        <v>359</v>
      </c>
      <c r="E2709" s="340">
        <v>0.40425433131819499</v>
      </c>
    </row>
    <row r="2710" spans="1:10" x14ac:dyDescent="0.2">
      <c r="C2710" s="324" t="s">
        <v>360</v>
      </c>
      <c r="E2710" s="340">
        <v>0.40733898383230899</v>
      </c>
    </row>
    <row r="2711" spans="1:10" x14ac:dyDescent="0.2">
      <c r="C2711" s="324" t="s">
        <v>361</v>
      </c>
      <c r="E2711" s="340">
        <v>0.40997766864408097</v>
      </c>
    </row>
    <row r="2712" spans="1:10" x14ac:dyDescent="0.2">
      <c r="C2712" s="324" t="s">
        <v>362</v>
      </c>
      <c r="E2712" s="340">
        <v>0.412464944973087</v>
      </c>
    </row>
    <row r="2713" spans="1:10" x14ac:dyDescent="0.2">
      <c r="C2713" s="324" t="s">
        <v>363</v>
      </c>
      <c r="E2713" s="340">
        <v>0.414955426785447</v>
      </c>
    </row>
    <row r="2714" spans="1:10" x14ac:dyDescent="0.2">
      <c r="C2714" s="324" t="s">
        <v>364</v>
      </c>
      <c r="E2714" s="340">
        <v>0.41762597215705399</v>
      </c>
    </row>
    <row r="2715" spans="1:10" x14ac:dyDescent="0.2">
      <c r="C2715" s="324" t="s">
        <v>365</v>
      </c>
      <c r="E2715" s="340">
        <v>0.420776847611529</v>
      </c>
    </row>
    <row r="2716" spans="1:10" x14ac:dyDescent="0.2">
      <c r="C2716" s="324" t="s">
        <v>366</v>
      </c>
      <c r="E2716" s="340">
        <v>0.42516640393842198</v>
      </c>
    </row>
    <row r="2717" spans="1:10" x14ac:dyDescent="0.2">
      <c r="C2717" s="324" t="s">
        <v>367</v>
      </c>
      <c r="E2717" s="340">
        <v>0.45859921040558099</v>
      </c>
    </row>
    <row r="2719" spans="1:10" x14ac:dyDescent="0.2">
      <c r="A2719" s="333" t="s">
        <v>561</v>
      </c>
      <c r="B2719" s="333"/>
      <c r="C2719" s="333"/>
      <c r="D2719" s="333"/>
      <c r="E2719" s="333"/>
      <c r="F2719" s="326"/>
      <c r="G2719" s="333"/>
      <c r="H2719" s="333"/>
      <c r="I2719" s="333"/>
      <c r="J2719" s="334" t="s">
        <v>562</v>
      </c>
    </row>
    <row r="2721" spans="2:3" x14ac:dyDescent="0.2">
      <c r="B2721" s="324" t="s">
        <v>335</v>
      </c>
    </row>
    <row r="2722" spans="2:3" x14ac:dyDescent="0.2">
      <c r="C2722" s="324" t="s">
        <v>563</v>
      </c>
    </row>
    <row r="2723" spans="2:3" x14ac:dyDescent="0.2">
      <c r="C2723" s="324" t="s">
        <v>564</v>
      </c>
    </row>
    <row r="2724" spans="2:3" x14ac:dyDescent="0.2">
      <c r="C2724" s="324" t="s">
        <v>470</v>
      </c>
    </row>
    <row r="2744" spans="2:5" x14ac:dyDescent="0.2">
      <c r="B2744" s="324" t="s">
        <v>339</v>
      </c>
      <c r="E2744" s="335" t="s">
        <v>340</v>
      </c>
    </row>
    <row r="2745" spans="2:5" x14ac:dyDescent="0.2">
      <c r="C2745" s="324" t="s">
        <v>341</v>
      </c>
      <c r="E2745" s="329">
        <v>1000000</v>
      </c>
    </row>
    <row r="2746" spans="2:5" x14ac:dyDescent="0.2">
      <c r="C2746" s="324" t="s">
        <v>342</v>
      </c>
      <c r="E2746" s="340">
        <v>27.78</v>
      </c>
    </row>
    <row r="2747" spans="2:5" x14ac:dyDescent="0.2">
      <c r="C2747" s="324" t="s">
        <v>343</v>
      </c>
      <c r="E2747" s="340">
        <v>27.787408819999207</v>
      </c>
    </row>
    <row r="2748" spans="2:5" x14ac:dyDescent="0.2">
      <c r="C2748" s="324" t="s">
        <v>344</v>
      </c>
      <c r="E2748" s="340">
        <v>27.72</v>
      </c>
    </row>
    <row r="2749" spans="2:5" x14ac:dyDescent="0.2">
      <c r="C2749" s="324" t="s">
        <v>345</v>
      </c>
      <c r="E2749" s="340">
        <v>27.75</v>
      </c>
    </row>
    <row r="2750" spans="2:5" x14ac:dyDescent="0.2">
      <c r="C2750" s="324" t="s">
        <v>346</v>
      </c>
      <c r="E2750" s="340">
        <v>1.4562134391443613</v>
      </c>
    </row>
    <row r="2751" spans="2:5" x14ac:dyDescent="0.2">
      <c r="C2751" s="324" t="s">
        <v>347</v>
      </c>
      <c r="E2751" s="340">
        <v>2.1205575803446481</v>
      </c>
    </row>
    <row r="2752" spans="2:5" x14ac:dyDescent="0.2">
      <c r="C2752" s="324" t="s">
        <v>348</v>
      </c>
      <c r="E2752" s="336">
        <v>0.2281716784365217</v>
      </c>
    </row>
    <row r="2753" spans="1:10" x14ac:dyDescent="0.2">
      <c r="C2753" s="324" t="s">
        <v>349</v>
      </c>
      <c r="E2753" s="337">
        <v>3.0086813115064368</v>
      </c>
    </row>
    <row r="2754" spans="1:10" x14ac:dyDescent="0.2">
      <c r="C2754" s="324" t="s">
        <v>350</v>
      </c>
      <c r="E2754" s="336">
        <v>5.2405513899384984E-2</v>
      </c>
    </row>
    <row r="2755" spans="1:10" x14ac:dyDescent="0.2">
      <c r="C2755" s="324" t="s">
        <v>351</v>
      </c>
      <c r="E2755" s="340">
        <v>21.8</v>
      </c>
    </row>
    <row r="2756" spans="1:10" x14ac:dyDescent="0.2">
      <c r="C2756" s="324" t="s">
        <v>352</v>
      </c>
      <c r="E2756" s="340">
        <v>34.97</v>
      </c>
    </row>
    <row r="2757" spans="1:10" x14ac:dyDescent="0.2">
      <c r="C2757" s="324" t="s">
        <v>353</v>
      </c>
      <c r="E2757" s="340">
        <v>13.169999999999998</v>
      </c>
    </row>
    <row r="2758" spans="1:10" x14ac:dyDescent="0.2">
      <c r="C2758" s="324" t="s">
        <v>354</v>
      </c>
      <c r="E2758" s="340">
        <v>1.4562134391443613E-3</v>
      </c>
    </row>
    <row r="2760" spans="1:10" x14ac:dyDescent="0.2">
      <c r="A2760" s="333" t="s">
        <v>565</v>
      </c>
      <c r="B2760" s="333"/>
      <c r="C2760" s="333"/>
      <c r="D2760" s="333"/>
      <c r="E2760" s="333"/>
      <c r="F2760" s="326"/>
      <c r="G2760" s="333"/>
      <c r="H2760" s="333"/>
      <c r="I2760" s="333"/>
      <c r="J2760" s="334" t="s">
        <v>562</v>
      </c>
    </row>
    <row r="2762" spans="1:10" x14ac:dyDescent="0.2">
      <c r="B2762" s="324" t="s">
        <v>356</v>
      </c>
      <c r="E2762" s="335" t="s">
        <v>340</v>
      </c>
    </row>
    <row r="2763" spans="1:10" x14ac:dyDescent="0.2">
      <c r="C2763" s="324" t="s">
        <v>357</v>
      </c>
      <c r="E2763" s="340">
        <v>21.8</v>
      </c>
    </row>
    <row r="2764" spans="1:10" x14ac:dyDescent="0.2">
      <c r="C2764" s="324" t="s">
        <v>358</v>
      </c>
      <c r="E2764" s="340">
        <v>25.96</v>
      </c>
    </row>
    <row r="2765" spans="1:10" x14ac:dyDescent="0.2">
      <c r="C2765" s="324" t="s">
        <v>359</v>
      </c>
      <c r="E2765" s="340">
        <v>26.54</v>
      </c>
    </row>
    <row r="2766" spans="1:10" x14ac:dyDescent="0.2">
      <c r="C2766" s="324" t="s">
        <v>360</v>
      </c>
      <c r="E2766" s="340">
        <v>26.98</v>
      </c>
    </row>
    <row r="2767" spans="1:10" x14ac:dyDescent="0.2">
      <c r="C2767" s="324" t="s">
        <v>361</v>
      </c>
      <c r="E2767" s="340">
        <v>27.36</v>
      </c>
    </row>
    <row r="2768" spans="1:10" x14ac:dyDescent="0.2">
      <c r="C2768" s="324" t="s">
        <v>362</v>
      </c>
      <c r="E2768" s="340">
        <v>27.72</v>
      </c>
    </row>
    <row r="2769" spans="1:10" x14ac:dyDescent="0.2">
      <c r="C2769" s="324" t="s">
        <v>363</v>
      </c>
      <c r="E2769" s="340">
        <v>28.1</v>
      </c>
    </row>
    <row r="2770" spans="1:10" x14ac:dyDescent="0.2">
      <c r="C2770" s="324" t="s">
        <v>364</v>
      </c>
      <c r="E2770" s="340">
        <v>28.51</v>
      </c>
    </row>
    <row r="2771" spans="1:10" x14ac:dyDescent="0.2">
      <c r="C2771" s="324" t="s">
        <v>365</v>
      </c>
      <c r="E2771" s="340">
        <v>29</v>
      </c>
    </row>
    <row r="2772" spans="1:10" x14ac:dyDescent="0.2">
      <c r="C2772" s="324" t="s">
        <v>366</v>
      </c>
      <c r="E2772" s="340">
        <v>29.7</v>
      </c>
    </row>
    <row r="2773" spans="1:10" x14ac:dyDescent="0.2">
      <c r="C2773" s="324" t="s">
        <v>367</v>
      </c>
      <c r="E2773" s="340">
        <v>34.97</v>
      </c>
    </row>
    <row r="2775" spans="1:10" x14ac:dyDescent="0.2">
      <c r="A2775" s="333" t="s">
        <v>566</v>
      </c>
      <c r="B2775" s="333"/>
      <c r="C2775" s="333"/>
      <c r="D2775" s="333"/>
      <c r="E2775" s="333"/>
      <c r="F2775" s="326"/>
      <c r="G2775" s="333"/>
      <c r="H2775" s="333"/>
      <c r="I2775" s="333"/>
      <c r="J2775" s="334" t="s">
        <v>567</v>
      </c>
    </row>
    <row r="2777" spans="1:10" x14ac:dyDescent="0.2">
      <c r="B2777" s="324" t="s">
        <v>335</v>
      </c>
    </row>
    <row r="2778" spans="1:10" x14ac:dyDescent="0.2">
      <c r="C2778" s="324" t="s">
        <v>568</v>
      </c>
    </row>
    <row r="2779" spans="1:10" x14ac:dyDescent="0.2">
      <c r="C2779" s="324" t="s">
        <v>569</v>
      </c>
    </row>
    <row r="2780" spans="1:10" x14ac:dyDescent="0.2">
      <c r="C2780" s="324" t="s">
        <v>470</v>
      </c>
    </row>
    <row r="2800" spans="2:5" x14ac:dyDescent="0.2">
      <c r="B2800" s="324" t="s">
        <v>339</v>
      </c>
      <c r="E2800" s="335" t="s">
        <v>340</v>
      </c>
    </row>
    <row r="2801" spans="1:10" x14ac:dyDescent="0.2">
      <c r="C2801" s="324" t="s">
        <v>341</v>
      </c>
      <c r="E2801" s="329">
        <v>1000000</v>
      </c>
    </row>
    <row r="2802" spans="1:10" x14ac:dyDescent="0.2">
      <c r="C2802" s="324" t="s">
        <v>342</v>
      </c>
      <c r="E2802" s="340">
        <v>44.22</v>
      </c>
    </row>
    <row r="2803" spans="1:10" x14ac:dyDescent="0.2">
      <c r="C2803" s="324" t="s">
        <v>343</v>
      </c>
      <c r="E2803" s="340">
        <v>44.232458920002756</v>
      </c>
    </row>
    <row r="2804" spans="1:10" x14ac:dyDescent="0.2">
      <c r="C2804" s="324" t="s">
        <v>344</v>
      </c>
      <c r="E2804" s="340">
        <v>44.23</v>
      </c>
    </row>
    <row r="2805" spans="1:10" x14ac:dyDescent="0.2">
      <c r="C2805" s="324" t="s">
        <v>345</v>
      </c>
      <c r="E2805" s="340">
        <v>44.17</v>
      </c>
    </row>
    <row r="2806" spans="1:10" x14ac:dyDescent="0.2">
      <c r="C2806" s="324" t="s">
        <v>346</v>
      </c>
      <c r="E2806" s="340">
        <v>0.91382932629432445</v>
      </c>
    </row>
    <row r="2807" spans="1:10" x14ac:dyDescent="0.2">
      <c r="C2807" s="324" t="s">
        <v>347</v>
      </c>
      <c r="E2807" s="340">
        <v>0.83508403759553884</v>
      </c>
    </row>
    <row r="2808" spans="1:10" x14ac:dyDescent="0.2">
      <c r="C2808" s="324" t="s">
        <v>348</v>
      </c>
      <c r="E2808" s="336">
        <v>4.8460012767564474E-2</v>
      </c>
    </row>
    <row r="2809" spans="1:10" x14ac:dyDescent="0.2">
      <c r="C2809" s="324" t="s">
        <v>349</v>
      </c>
      <c r="E2809" s="337">
        <v>3.0125174154704379</v>
      </c>
    </row>
    <row r="2810" spans="1:10" x14ac:dyDescent="0.2">
      <c r="C2810" s="324" t="s">
        <v>350</v>
      </c>
      <c r="E2810" s="336">
        <v>2.0659699881190045E-2</v>
      </c>
    </row>
    <row r="2811" spans="1:10" x14ac:dyDescent="0.2">
      <c r="C2811" s="324" t="s">
        <v>351</v>
      </c>
      <c r="E2811" s="340">
        <v>39.68</v>
      </c>
    </row>
    <row r="2812" spans="1:10" x14ac:dyDescent="0.2">
      <c r="C2812" s="324" t="s">
        <v>352</v>
      </c>
      <c r="E2812" s="340">
        <v>48.86</v>
      </c>
    </row>
    <row r="2813" spans="1:10" x14ac:dyDescent="0.2">
      <c r="C2813" s="324" t="s">
        <v>353</v>
      </c>
      <c r="E2813" s="340">
        <v>9.18</v>
      </c>
    </row>
    <row r="2814" spans="1:10" x14ac:dyDescent="0.2">
      <c r="C2814" s="324" t="s">
        <v>354</v>
      </c>
      <c r="E2814" s="340">
        <v>9.1382932629432447E-4</v>
      </c>
    </row>
    <row r="2816" spans="1:10" x14ac:dyDescent="0.2">
      <c r="A2816" s="333" t="s">
        <v>570</v>
      </c>
      <c r="B2816" s="333"/>
      <c r="C2816" s="333"/>
      <c r="D2816" s="333"/>
      <c r="E2816" s="333"/>
      <c r="F2816" s="326"/>
      <c r="G2816" s="333"/>
      <c r="H2816" s="333"/>
      <c r="I2816" s="333"/>
      <c r="J2816" s="334" t="s">
        <v>567</v>
      </c>
    </row>
    <row r="2818" spans="1:10" x14ac:dyDescent="0.2">
      <c r="B2818" s="324" t="s">
        <v>356</v>
      </c>
      <c r="E2818" s="335" t="s">
        <v>340</v>
      </c>
    </row>
    <row r="2819" spans="1:10" x14ac:dyDescent="0.2">
      <c r="C2819" s="324" t="s">
        <v>357</v>
      </c>
      <c r="E2819" s="340">
        <v>39.68</v>
      </c>
    </row>
    <row r="2820" spans="1:10" x14ac:dyDescent="0.2">
      <c r="C2820" s="324" t="s">
        <v>358</v>
      </c>
      <c r="E2820" s="340">
        <v>43.07</v>
      </c>
    </row>
    <row r="2821" spans="1:10" x14ac:dyDescent="0.2">
      <c r="C2821" s="324" t="s">
        <v>359</v>
      </c>
      <c r="E2821" s="340">
        <v>43.46</v>
      </c>
    </row>
    <row r="2822" spans="1:10" x14ac:dyDescent="0.2">
      <c r="C2822" s="324" t="s">
        <v>360</v>
      </c>
      <c r="E2822" s="340">
        <v>43.75</v>
      </c>
    </row>
    <row r="2823" spans="1:10" x14ac:dyDescent="0.2">
      <c r="C2823" s="324" t="s">
        <v>361</v>
      </c>
      <c r="E2823" s="340">
        <v>44</v>
      </c>
    </row>
    <row r="2824" spans="1:10" x14ac:dyDescent="0.2">
      <c r="C2824" s="324" t="s">
        <v>362</v>
      </c>
      <c r="E2824" s="340">
        <v>44.23</v>
      </c>
    </row>
    <row r="2825" spans="1:10" x14ac:dyDescent="0.2">
      <c r="C2825" s="324" t="s">
        <v>363</v>
      </c>
      <c r="E2825" s="340">
        <v>44.46</v>
      </c>
    </row>
    <row r="2826" spans="1:10" x14ac:dyDescent="0.2">
      <c r="C2826" s="324" t="s">
        <v>364</v>
      </c>
      <c r="E2826" s="340">
        <v>44.71</v>
      </c>
    </row>
    <row r="2827" spans="1:10" x14ac:dyDescent="0.2">
      <c r="C2827" s="324" t="s">
        <v>365</v>
      </c>
      <c r="E2827" s="340">
        <v>45</v>
      </c>
    </row>
    <row r="2828" spans="1:10" x14ac:dyDescent="0.2">
      <c r="C2828" s="324" t="s">
        <v>366</v>
      </c>
      <c r="E2828" s="340">
        <v>45.41</v>
      </c>
    </row>
    <row r="2829" spans="1:10" x14ac:dyDescent="0.2">
      <c r="C2829" s="324" t="s">
        <v>367</v>
      </c>
      <c r="E2829" s="340">
        <v>48.86</v>
      </c>
    </row>
    <row r="2831" spans="1:10" x14ac:dyDescent="0.2">
      <c r="A2831" s="333" t="s">
        <v>571</v>
      </c>
      <c r="B2831" s="333"/>
      <c r="C2831" s="333"/>
      <c r="D2831" s="333"/>
      <c r="E2831" s="333"/>
      <c r="F2831" s="326"/>
      <c r="G2831" s="333"/>
      <c r="H2831" s="333"/>
      <c r="I2831" s="333"/>
      <c r="J2831" s="334" t="s">
        <v>572</v>
      </c>
    </row>
    <row r="2833" spans="2:3" x14ac:dyDescent="0.2">
      <c r="B2833" s="324" t="s">
        <v>335</v>
      </c>
    </row>
    <row r="2834" spans="2:3" x14ac:dyDescent="0.2">
      <c r="C2834" s="324" t="s">
        <v>573</v>
      </c>
    </row>
    <row r="2835" spans="2:3" x14ac:dyDescent="0.2">
      <c r="C2835" s="324" t="s">
        <v>574</v>
      </c>
    </row>
    <row r="2836" spans="2:3" x14ac:dyDescent="0.2">
      <c r="C2836" s="324" t="s">
        <v>470</v>
      </c>
    </row>
    <row r="2856" spans="2:5" x14ac:dyDescent="0.2">
      <c r="B2856" s="324" t="s">
        <v>339</v>
      </c>
      <c r="E2856" s="335" t="s">
        <v>340</v>
      </c>
    </row>
    <row r="2857" spans="2:5" x14ac:dyDescent="0.2">
      <c r="C2857" s="324" t="s">
        <v>341</v>
      </c>
      <c r="E2857" s="329">
        <v>1000000</v>
      </c>
    </row>
    <row r="2858" spans="2:5" x14ac:dyDescent="0.2">
      <c r="C2858" s="324" t="s">
        <v>342</v>
      </c>
      <c r="E2858" s="340">
        <v>19.2</v>
      </c>
    </row>
    <row r="2859" spans="2:5" x14ac:dyDescent="0.2">
      <c r="C2859" s="324" t="s">
        <v>343</v>
      </c>
      <c r="E2859" s="340">
        <v>19.20192652000005</v>
      </c>
    </row>
    <row r="2860" spans="2:5" x14ac:dyDescent="0.2">
      <c r="C2860" s="324" t="s">
        <v>344</v>
      </c>
      <c r="E2860" s="340">
        <v>19.04</v>
      </c>
    </row>
    <row r="2861" spans="2:5" x14ac:dyDescent="0.2">
      <c r="C2861" s="324" t="s">
        <v>345</v>
      </c>
      <c r="E2861" s="340">
        <v>18.32</v>
      </c>
    </row>
    <row r="2862" spans="2:5" x14ac:dyDescent="0.2">
      <c r="C2862" s="324" t="s">
        <v>346</v>
      </c>
      <c r="E2862" s="340">
        <v>0.98402992588384297</v>
      </c>
    </row>
    <row r="2863" spans="2:5" x14ac:dyDescent="0.2">
      <c r="C2863" s="324" t="s">
        <v>347</v>
      </c>
      <c r="E2863" s="340">
        <v>0.9683148950349616</v>
      </c>
    </row>
    <row r="2864" spans="2:5" x14ac:dyDescent="0.2">
      <c r="C2864" s="324" t="s">
        <v>348</v>
      </c>
      <c r="E2864" s="336">
        <v>0.78048555303894041</v>
      </c>
    </row>
    <row r="2865" spans="1:10" x14ac:dyDescent="0.2">
      <c r="C2865" s="324" t="s">
        <v>349</v>
      </c>
      <c r="E2865" s="337">
        <v>3.3835481327859491</v>
      </c>
    </row>
    <row r="2866" spans="1:10" x14ac:dyDescent="0.2">
      <c r="C2866" s="324" t="s">
        <v>350</v>
      </c>
      <c r="E2866" s="336">
        <v>5.1246416595694816E-2</v>
      </c>
    </row>
    <row r="2867" spans="1:10" x14ac:dyDescent="0.2">
      <c r="C2867" s="324" t="s">
        <v>351</v>
      </c>
      <c r="E2867" s="340">
        <v>17.02</v>
      </c>
    </row>
    <row r="2868" spans="1:10" x14ac:dyDescent="0.2">
      <c r="C2868" s="324" t="s">
        <v>352</v>
      </c>
      <c r="E2868" s="340">
        <v>24.5</v>
      </c>
    </row>
    <row r="2869" spans="1:10" x14ac:dyDescent="0.2">
      <c r="C2869" s="324" t="s">
        <v>353</v>
      </c>
      <c r="E2869" s="340">
        <v>7.48</v>
      </c>
    </row>
    <row r="2870" spans="1:10" x14ac:dyDescent="0.2">
      <c r="C2870" s="324" t="s">
        <v>354</v>
      </c>
      <c r="E2870" s="340">
        <v>9.840299258838431E-4</v>
      </c>
    </row>
    <row r="2872" spans="1:10" x14ac:dyDescent="0.2">
      <c r="A2872" s="333" t="s">
        <v>575</v>
      </c>
      <c r="B2872" s="333"/>
      <c r="C2872" s="333"/>
      <c r="D2872" s="333"/>
      <c r="E2872" s="333"/>
      <c r="F2872" s="326"/>
      <c r="G2872" s="333"/>
      <c r="H2872" s="333"/>
      <c r="I2872" s="333"/>
      <c r="J2872" s="334" t="s">
        <v>572</v>
      </c>
    </row>
    <row r="2874" spans="1:10" x14ac:dyDescent="0.2">
      <c r="B2874" s="324" t="s">
        <v>356</v>
      </c>
      <c r="E2874" s="335" t="s">
        <v>340</v>
      </c>
    </row>
    <row r="2875" spans="1:10" x14ac:dyDescent="0.2">
      <c r="C2875" s="324" t="s">
        <v>357</v>
      </c>
      <c r="E2875" s="340">
        <v>17.02</v>
      </c>
    </row>
    <row r="2876" spans="1:10" x14ac:dyDescent="0.2">
      <c r="C2876" s="324" t="s">
        <v>358</v>
      </c>
      <c r="E2876" s="340">
        <v>18.07</v>
      </c>
    </row>
    <row r="2877" spans="1:10" x14ac:dyDescent="0.2">
      <c r="C2877" s="324" t="s">
        <v>359</v>
      </c>
      <c r="E2877" s="340">
        <v>18.32</v>
      </c>
    </row>
    <row r="2878" spans="1:10" x14ac:dyDescent="0.2">
      <c r="C2878" s="324" t="s">
        <v>360</v>
      </c>
      <c r="E2878" s="340">
        <v>18.559999999999999</v>
      </c>
    </row>
    <row r="2879" spans="1:10" x14ac:dyDescent="0.2">
      <c r="C2879" s="324" t="s">
        <v>361</v>
      </c>
      <c r="E2879" s="340">
        <v>18.79</v>
      </c>
    </row>
    <row r="2880" spans="1:10" x14ac:dyDescent="0.2">
      <c r="C2880" s="324" t="s">
        <v>362</v>
      </c>
      <c r="E2880" s="340">
        <v>19.04</v>
      </c>
    </row>
    <row r="2881" spans="1:10" x14ac:dyDescent="0.2">
      <c r="C2881" s="324" t="s">
        <v>363</v>
      </c>
      <c r="E2881" s="340">
        <v>19.309999999999999</v>
      </c>
    </row>
    <row r="2882" spans="1:10" x14ac:dyDescent="0.2">
      <c r="C2882" s="324" t="s">
        <v>364</v>
      </c>
      <c r="E2882" s="340">
        <v>19.63</v>
      </c>
    </row>
    <row r="2883" spans="1:10" x14ac:dyDescent="0.2">
      <c r="C2883" s="324" t="s">
        <v>365</v>
      </c>
      <c r="E2883" s="340">
        <v>20.010000000000002</v>
      </c>
    </row>
    <row r="2884" spans="1:10" x14ac:dyDescent="0.2">
      <c r="C2884" s="324" t="s">
        <v>366</v>
      </c>
      <c r="E2884" s="340">
        <v>20.57</v>
      </c>
    </row>
    <row r="2885" spans="1:10" x14ac:dyDescent="0.2">
      <c r="C2885" s="324" t="s">
        <v>367</v>
      </c>
      <c r="E2885" s="340">
        <v>24.5</v>
      </c>
    </row>
    <row r="2887" spans="1:10" x14ac:dyDescent="0.2">
      <c r="A2887" s="333" t="s">
        <v>576</v>
      </c>
      <c r="B2887" s="333"/>
      <c r="C2887" s="333"/>
      <c r="D2887" s="333"/>
      <c r="E2887" s="333"/>
      <c r="F2887" s="326"/>
      <c r="G2887" s="333"/>
      <c r="H2887" s="333"/>
      <c r="I2887" s="333"/>
      <c r="J2887" s="334" t="s">
        <v>577</v>
      </c>
    </row>
    <row r="2889" spans="1:10" x14ac:dyDescent="0.2">
      <c r="B2889" s="324" t="s">
        <v>335</v>
      </c>
    </row>
    <row r="2890" spans="1:10" x14ac:dyDescent="0.2">
      <c r="C2890" s="324" t="s">
        <v>578</v>
      </c>
    </row>
    <row r="2891" spans="1:10" x14ac:dyDescent="0.2">
      <c r="C2891" s="324" t="s">
        <v>579</v>
      </c>
    </row>
    <row r="2892" spans="1:10" x14ac:dyDescent="0.2">
      <c r="C2892" s="324" t="s">
        <v>470</v>
      </c>
    </row>
    <row r="2912" spans="2:5" x14ac:dyDescent="0.2">
      <c r="B2912" s="324" t="s">
        <v>339</v>
      </c>
      <c r="E2912" s="335" t="s">
        <v>340</v>
      </c>
    </row>
    <row r="2913" spans="1:10" x14ac:dyDescent="0.2">
      <c r="C2913" s="324" t="s">
        <v>341</v>
      </c>
      <c r="E2913" s="329">
        <v>1000000</v>
      </c>
    </row>
    <row r="2914" spans="1:10" x14ac:dyDescent="0.2">
      <c r="C2914" s="324" t="s">
        <v>342</v>
      </c>
      <c r="E2914" s="340">
        <v>19.54</v>
      </c>
    </row>
    <row r="2915" spans="1:10" x14ac:dyDescent="0.2">
      <c r="C2915" s="324" t="s">
        <v>343</v>
      </c>
      <c r="E2915" s="340">
        <v>19.546701499999262</v>
      </c>
    </row>
    <row r="2916" spans="1:10" x14ac:dyDescent="0.2">
      <c r="C2916" s="324" t="s">
        <v>344</v>
      </c>
      <c r="E2916" s="340">
        <v>19.420000000000002</v>
      </c>
    </row>
    <row r="2917" spans="1:10" x14ac:dyDescent="0.2">
      <c r="C2917" s="324" t="s">
        <v>345</v>
      </c>
      <c r="E2917" s="340">
        <v>18.920000000000002</v>
      </c>
    </row>
    <row r="2918" spans="1:10" x14ac:dyDescent="0.2">
      <c r="C2918" s="324" t="s">
        <v>346</v>
      </c>
      <c r="E2918" s="340">
        <v>1.0228842551288075</v>
      </c>
    </row>
    <row r="2919" spans="1:10" x14ac:dyDescent="0.2">
      <c r="C2919" s="324" t="s">
        <v>347</v>
      </c>
      <c r="E2919" s="340">
        <v>1.0462921993904155</v>
      </c>
    </row>
    <row r="2920" spans="1:10" x14ac:dyDescent="0.2">
      <c r="C2920" s="324" t="s">
        <v>348</v>
      </c>
      <c r="E2920" s="336">
        <v>0.62398956464220978</v>
      </c>
    </row>
    <row r="2921" spans="1:10" x14ac:dyDescent="0.2">
      <c r="C2921" s="324" t="s">
        <v>349</v>
      </c>
      <c r="E2921" s="337">
        <v>3.0489968519095587</v>
      </c>
    </row>
    <row r="2922" spans="1:10" x14ac:dyDescent="0.2">
      <c r="C2922" s="324" t="s">
        <v>350</v>
      </c>
      <c r="E2922" s="336">
        <v>5.2330274503288761E-2</v>
      </c>
    </row>
    <row r="2923" spans="1:10" x14ac:dyDescent="0.2">
      <c r="C2923" s="324" t="s">
        <v>351</v>
      </c>
      <c r="E2923" s="340">
        <v>17.13</v>
      </c>
    </row>
    <row r="2924" spans="1:10" x14ac:dyDescent="0.2">
      <c r="C2924" s="324" t="s">
        <v>352</v>
      </c>
      <c r="E2924" s="340">
        <v>24.97</v>
      </c>
    </row>
    <row r="2925" spans="1:10" x14ac:dyDescent="0.2">
      <c r="C2925" s="324" t="s">
        <v>353</v>
      </c>
      <c r="E2925" s="340">
        <v>7.84</v>
      </c>
    </row>
    <row r="2926" spans="1:10" x14ac:dyDescent="0.2">
      <c r="C2926" s="324" t="s">
        <v>354</v>
      </c>
      <c r="E2926" s="340">
        <v>1.0228842551288076E-3</v>
      </c>
    </row>
    <row r="2928" spans="1:10" x14ac:dyDescent="0.2">
      <c r="A2928" s="333" t="s">
        <v>580</v>
      </c>
      <c r="B2928" s="333"/>
      <c r="C2928" s="333"/>
      <c r="D2928" s="333"/>
      <c r="E2928" s="333"/>
      <c r="F2928" s="326"/>
      <c r="G2928" s="333"/>
      <c r="H2928" s="333"/>
      <c r="I2928" s="333"/>
      <c r="J2928" s="334" t="s">
        <v>577</v>
      </c>
    </row>
    <row r="2930" spans="1:10" x14ac:dyDescent="0.2">
      <c r="B2930" s="324" t="s">
        <v>356</v>
      </c>
      <c r="E2930" s="335" t="s">
        <v>340</v>
      </c>
    </row>
    <row r="2931" spans="1:10" x14ac:dyDescent="0.2">
      <c r="C2931" s="324" t="s">
        <v>357</v>
      </c>
      <c r="E2931" s="340">
        <v>17.13</v>
      </c>
    </row>
    <row r="2932" spans="1:10" x14ac:dyDescent="0.2">
      <c r="C2932" s="324" t="s">
        <v>358</v>
      </c>
      <c r="E2932" s="340">
        <v>18.32</v>
      </c>
    </row>
    <row r="2933" spans="1:10" x14ac:dyDescent="0.2">
      <c r="C2933" s="324" t="s">
        <v>359</v>
      </c>
      <c r="E2933" s="340">
        <v>18.61</v>
      </c>
    </row>
    <row r="2934" spans="1:10" x14ac:dyDescent="0.2">
      <c r="C2934" s="324" t="s">
        <v>360</v>
      </c>
      <c r="E2934" s="340">
        <v>18.88</v>
      </c>
    </row>
    <row r="2935" spans="1:10" x14ac:dyDescent="0.2">
      <c r="C2935" s="324" t="s">
        <v>361</v>
      </c>
      <c r="E2935" s="340">
        <v>19.14</v>
      </c>
    </row>
    <row r="2936" spans="1:10" x14ac:dyDescent="0.2">
      <c r="C2936" s="324" t="s">
        <v>362</v>
      </c>
      <c r="E2936" s="340">
        <v>19.420000000000002</v>
      </c>
    </row>
    <row r="2937" spans="1:10" x14ac:dyDescent="0.2">
      <c r="C2937" s="324" t="s">
        <v>363</v>
      </c>
      <c r="E2937" s="340">
        <v>19.71</v>
      </c>
    </row>
    <row r="2938" spans="1:10" x14ac:dyDescent="0.2">
      <c r="C2938" s="324" t="s">
        <v>364</v>
      </c>
      <c r="E2938" s="340">
        <v>20.03</v>
      </c>
    </row>
    <row r="2939" spans="1:10" x14ac:dyDescent="0.2">
      <c r="C2939" s="324" t="s">
        <v>365</v>
      </c>
      <c r="E2939" s="340">
        <v>20.41</v>
      </c>
    </row>
    <row r="2940" spans="1:10" x14ac:dyDescent="0.2">
      <c r="C2940" s="324" t="s">
        <v>366</v>
      </c>
      <c r="E2940" s="340">
        <v>20.96</v>
      </c>
    </row>
    <row r="2941" spans="1:10" x14ac:dyDescent="0.2">
      <c r="C2941" s="324" t="s">
        <v>367</v>
      </c>
      <c r="E2941" s="340">
        <v>24.97</v>
      </c>
    </row>
    <row r="2943" spans="1:10" x14ac:dyDescent="0.2">
      <c r="A2943" s="333" t="s">
        <v>581</v>
      </c>
      <c r="B2943" s="333"/>
      <c r="C2943" s="333"/>
      <c r="D2943" s="333"/>
      <c r="E2943" s="333"/>
      <c r="F2943" s="326"/>
      <c r="G2943" s="333"/>
      <c r="H2943" s="333"/>
      <c r="I2943" s="333"/>
      <c r="J2943" s="334" t="s">
        <v>582</v>
      </c>
    </row>
    <row r="2945" spans="2:3" x14ac:dyDescent="0.2">
      <c r="B2945" s="324" t="s">
        <v>335</v>
      </c>
    </row>
    <row r="2946" spans="2:3" x14ac:dyDescent="0.2">
      <c r="C2946" s="324" t="s">
        <v>583</v>
      </c>
    </row>
    <row r="2947" spans="2:3" x14ac:dyDescent="0.2">
      <c r="C2947" s="324" t="s">
        <v>584</v>
      </c>
    </row>
    <row r="2948" spans="2:3" x14ac:dyDescent="0.2">
      <c r="C2948" s="324" t="s">
        <v>470</v>
      </c>
    </row>
    <row r="2968" spans="2:5" x14ac:dyDescent="0.2">
      <c r="B2968" s="324" t="s">
        <v>339</v>
      </c>
      <c r="E2968" s="335" t="s">
        <v>340</v>
      </c>
    </row>
    <row r="2969" spans="2:5" x14ac:dyDescent="0.2">
      <c r="C2969" s="324" t="s">
        <v>341</v>
      </c>
      <c r="E2969" s="329">
        <v>1000000</v>
      </c>
    </row>
    <row r="2970" spans="2:5" x14ac:dyDescent="0.2">
      <c r="C2970" s="324" t="s">
        <v>342</v>
      </c>
      <c r="E2970" s="340">
        <v>36.020000000000003</v>
      </c>
    </row>
    <row r="2971" spans="2:5" x14ac:dyDescent="0.2">
      <c r="C2971" s="324" t="s">
        <v>343</v>
      </c>
      <c r="E2971" s="340">
        <v>36.035228109999331</v>
      </c>
    </row>
    <row r="2972" spans="2:5" x14ac:dyDescent="0.2">
      <c r="C2972" s="324" t="s">
        <v>344</v>
      </c>
      <c r="E2972" s="340">
        <v>36.03</v>
      </c>
    </row>
    <row r="2973" spans="2:5" x14ac:dyDescent="0.2">
      <c r="C2973" s="324" t="s">
        <v>345</v>
      </c>
      <c r="E2973" s="340">
        <v>36.03</v>
      </c>
    </row>
    <row r="2974" spans="2:5" x14ac:dyDescent="0.2">
      <c r="C2974" s="324" t="s">
        <v>346</v>
      </c>
      <c r="E2974" s="340">
        <v>0.84857846735158582</v>
      </c>
    </row>
    <row r="2975" spans="2:5" x14ac:dyDescent="0.2">
      <c r="C2975" s="324" t="s">
        <v>347</v>
      </c>
      <c r="E2975" s="340">
        <v>0.72008541525276648</v>
      </c>
    </row>
    <row r="2976" spans="2:5" x14ac:dyDescent="0.2">
      <c r="C2976" s="324" t="s">
        <v>348</v>
      </c>
      <c r="E2976" s="336">
        <v>4.6200628152943186E-2</v>
      </c>
    </row>
    <row r="2977" spans="1:10" x14ac:dyDescent="0.2">
      <c r="C2977" s="324" t="s">
        <v>349</v>
      </c>
      <c r="E2977" s="337">
        <v>3.0093955383952147</v>
      </c>
    </row>
    <row r="2978" spans="1:10" x14ac:dyDescent="0.2">
      <c r="C2978" s="324" t="s">
        <v>350</v>
      </c>
      <c r="E2978" s="336">
        <v>2.3548580426943817E-2</v>
      </c>
    </row>
    <row r="2979" spans="1:10" x14ac:dyDescent="0.2">
      <c r="C2979" s="324" t="s">
        <v>351</v>
      </c>
      <c r="E2979" s="340">
        <v>32.1</v>
      </c>
    </row>
    <row r="2980" spans="1:10" x14ac:dyDescent="0.2">
      <c r="C2980" s="324" t="s">
        <v>352</v>
      </c>
      <c r="E2980" s="340">
        <v>40.020000000000003</v>
      </c>
    </row>
    <row r="2981" spans="1:10" x14ac:dyDescent="0.2">
      <c r="C2981" s="324" t="s">
        <v>353</v>
      </c>
      <c r="E2981" s="340">
        <v>7.9200000000000017</v>
      </c>
    </row>
    <row r="2982" spans="1:10" x14ac:dyDescent="0.2">
      <c r="C2982" s="324" t="s">
        <v>354</v>
      </c>
      <c r="E2982" s="340">
        <v>8.4857846735158582E-4</v>
      </c>
    </row>
    <row r="2984" spans="1:10" x14ac:dyDescent="0.2">
      <c r="A2984" s="333" t="s">
        <v>585</v>
      </c>
      <c r="B2984" s="333"/>
      <c r="C2984" s="333"/>
      <c r="D2984" s="333"/>
      <c r="E2984" s="333"/>
      <c r="F2984" s="326"/>
      <c r="G2984" s="333"/>
      <c r="H2984" s="333"/>
      <c r="I2984" s="333"/>
      <c r="J2984" s="334" t="s">
        <v>582</v>
      </c>
    </row>
    <row r="2986" spans="1:10" x14ac:dyDescent="0.2">
      <c r="B2986" s="324" t="s">
        <v>356</v>
      </c>
      <c r="E2986" s="335" t="s">
        <v>340</v>
      </c>
    </row>
    <row r="2987" spans="1:10" x14ac:dyDescent="0.2">
      <c r="C2987" s="324" t="s">
        <v>357</v>
      </c>
      <c r="E2987" s="340">
        <v>32.1</v>
      </c>
    </row>
    <row r="2988" spans="1:10" x14ac:dyDescent="0.2">
      <c r="C2988" s="324" t="s">
        <v>358</v>
      </c>
      <c r="E2988" s="340">
        <v>34.950000000000003</v>
      </c>
    </row>
    <row r="2989" spans="1:10" x14ac:dyDescent="0.2">
      <c r="C2989" s="324" t="s">
        <v>359</v>
      </c>
      <c r="E2989" s="340">
        <v>35.32</v>
      </c>
    </row>
    <row r="2990" spans="1:10" x14ac:dyDescent="0.2">
      <c r="C2990" s="324" t="s">
        <v>360</v>
      </c>
      <c r="E2990" s="340">
        <v>35.590000000000003</v>
      </c>
    </row>
    <row r="2991" spans="1:10" x14ac:dyDescent="0.2">
      <c r="C2991" s="324" t="s">
        <v>361</v>
      </c>
      <c r="E2991" s="340">
        <v>35.81</v>
      </c>
    </row>
    <row r="2992" spans="1:10" x14ac:dyDescent="0.2">
      <c r="C2992" s="324" t="s">
        <v>362</v>
      </c>
      <c r="E2992" s="340">
        <v>36.03</v>
      </c>
    </row>
    <row r="2993" spans="1:10" x14ac:dyDescent="0.2">
      <c r="C2993" s="324" t="s">
        <v>363</v>
      </c>
      <c r="E2993" s="340">
        <v>36.24</v>
      </c>
    </row>
    <row r="2994" spans="1:10" x14ac:dyDescent="0.2">
      <c r="C2994" s="324" t="s">
        <v>364</v>
      </c>
      <c r="E2994" s="340">
        <v>36.47</v>
      </c>
    </row>
    <row r="2995" spans="1:10" x14ac:dyDescent="0.2">
      <c r="C2995" s="324" t="s">
        <v>365</v>
      </c>
      <c r="E2995" s="340">
        <v>36.75</v>
      </c>
    </row>
    <row r="2996" spans="1:10" x14ac:dyDescent="0.2">
      <c r="C2996" s="324" t="s">
        <v>366</v>
      </c>
      <c r="E2996" s="340">
        <v>37.130000000000003</v>
      </c>
    </row>
    <row r="2997" spans="1:10" x14ac:dyDescent="0.2">
      <c r="C2997" s="324" t="s">
        <v>367</v>
      </c>
      <c r="E2997" s="340">
        <v>40.020000000000003</v>
      </c>
    </row>
    <row r="2999" spans="1:10" x14ac:dyDescent="0.2">
      <c r="A2999" s="333" t="s">
        <v>586</v>
      </c>
      <c r="B2999" s="333"/>
      <c r="C2999" s="333"/>
      <c r="D2999" s="333"/>
      <c r="E2999" s="333"/>
      <c r="F2999" s="326"/>
      <c r="G2999" s="333"/>
      <c r="H2999" s="333"/>
      <c r="I2999" s="333"/>
      <c r="J2999" s="334" t="s">
        <v>587</v>
      </c>
    </row>
    <row r="3001" spans="1:10" x14ac:dyDescent="0.2">
      <c r="B3001" s="324" t="s">
        <v>335</v>
      </c>
    </row>
    <row r="3002" spans="1:10" x14ac:dyDescent="0.2">
      <c r="C3002" s="324" t="s">
        <v>588</v>
      </c>
    </row>
    <row r="3003" spans="1:10" x14ac:dyDescent="0.2">
      <c r="C3003" s="324" t="s">
        <v>589</v>
      </c>
    </row>
    <row r="3004" spans="1:10" x14ac:dyDescent="0.2">
      <c r="C3004" s="324" t="s">
        <v>470</v>
      </c>
    </row>
    <row r="3024" spans="2:5" x14ac:dyDescent="0.2">
      <c r="B3024" s="324" t="s">
        <v>339</v>
      </c>
      <c r="E3024" s="335" t="s">
        <v>340</v>
      </c>
    </row>
    <row r="3025" spans="1:10" x14ac:dyDescent="0.2">
      <c r="C3025" s="324" t="s">
        <v>341</v>
      </c>
      <c r="E3025" s="329">
        <v>1000000</v>
      </c>
    </row>
    <row r="3026" spans="1:10" x14ac:dyDescent="0.2">
      <c r="C3026" s="324" t="s">
        <v>342</v>
      </c>
      <c r="E3026" s="340">
        <v>52.97</v>
      </c>
    </row>
    <row r="3027" spans="1:10" x14ac:dyDescent="0.2">
      <c r="C3027" s="324" t="s">
        <v>343</v>
      </c>
      <c r="E3027" s="340">
        <v>52.968924080001742</v>
      </c>
    </row>
    <row r="3028" spans="1:10" x14ac:dyDescent="0.2">
      <c r="C3028" s="324" t="s">
        <v>344</v>
      </c>
      <c r="E3028" s="340">
        <v>52.97</v>
      </c>
    </row>
    <row r="3029" spans="1:10" x14ac:dyDescent="0.2">
      <c r="C3029" s="324" t="s">
        <v>345</v>
      </c>
      <c r="E3029" s="340">
        <v>53.1</v>
      </c>
    </row>
    <row r="3030" spans="1:10" x14ac:dyDescent="0.2">
      <c r="C3030" s="324" t="s">
        <v>346</v>
      </c>
      <c r="E3030" s="340">
        <v>1.5902523957837644</v>
      </c>
    </row>
    <row r="3031" spans="1:10" x14ac:dyDescent="0.2">
      <c r="C3031" s="324" t="s">
        <v>347</v>
      </c>
      <c r="E3031" s="340">
        <v>2.5289026822960028</v>
      </c>
    </row>
    <row r="3032" spans="1:10" x14ac:dyDescent="0.2">
      <c r="C3032" s="324" t="s">
        <v>348</v>
      </c>
      <c r="E3032" s="341">
        <v>3.9656039346669375E-4</v>
      </c>
    </row>
    <row r="3033" spans="1:10" x14ac:dyDescent="0.2">
      <c r="C3033" s="324" t="s">
        <v>349</v>
      </c>
      <c r="E3033" s="337">
        <v>2.4189409314040766</v>
      </c>
    </row>
    <row r="3034" spans="1:10" x14ac:dyDescent="0.2">
      <c r="C3034" s="324" t="s">
        <v>350</v>
      </c>
      <c r="E3034" s="336">
        <v>3.0022365441705459E-2</v>
      </c>
    </row>
    <row r="3035" spans="1:10" x14ac:dyDescent="0.2">
      <c r="C3035" s="324" t="s">
        <v>351</v>
      </c>
      <c r="E3035" s="340">
        <v>48.63</v>
      </c>
    </row>
    <row r="3036" spans="1:10" x14ac:dyDescent="0.2">
      <c r="C3036" s="324" t="s">
        <v>352</v>
      </c>
      <c r="E3036" s="340">
        <v>57.52</v>
      </c>
    </row>
    <row r="3037" spans="1:10" x14ac:dyDescent="0.2">
      <c r="C3037" s="324" t="s">
        <v>353</v>
      </c>
      <c r="E3037" s="340">
        <v>8.89</v>
      </c>
    </row>
    <row r="3038" spans="1:10" x14ac:dyDescent="0.2">
      <c r="C3038" s="324" t="s">
        <v>354</v>
      </c>
      <c r="E3038" s="340">
        <v>1.5902523957837644E-3</v>
      </c>
    </row>
    <row r="3040" spans="1:10" x14ac:dyDescent="0.2">
      <c r="A3040" s="333" t="s">
        <v>590</v>
      </c>
      <c r="B3040" s="333"/>
      <c r="C3040" s="333"/>
      <c r="D3040" s="333"/>
      <c r="E3040" s="333"/>
      <c r="F3040" s="326"/>
      <c r="G3040" s="333"/>
      <c r="H3040" s="333"/>
      <c r="I3040" s="333"/>
      <c r="J3040" s="334" t="s">
        <v>587</v>
      </c>
    </row>
    <row r="3042" spans="1:10" x14ac:dyDescent="0.2">
      <c r="B3042" s="324" t="s">
        <v>356</v>
      </c>
      <c r="E3042" s="335" t="s">
        <v>340</v>
      </c>
    </row>
    <row r="3043" spans="1:10" x14ac:dyDescent="0.2">
      <c r="C3043" s="324" t="s">
        <v>357</v>
      </c>
      <c r="E3043" s="340">
        <v>48.63</v>
      </c>
    </row>
    <row r="3044" spans="1:10" x14ac:dyDescent="0.2">
      <c r="C3044" s="324" t="s">
        <v>358</v>
      </c>
      <c r="E3044" s="340">
        <v>50.82</v>
      </c>
    </row>
    <row r="3045" spans="1:10" x14ac:dyDescent="0.2">
      <c r="C3045" s="324" t="s">
        <v>359</v>
      </c>
      <c r="E3045" s="340">
        <v>51.54</v>
      </c>
    </row>
    <row r="3046" spans="1:10" x14ac:dyDescent="0.2">
      <c r="C3046" s="324" t="s">
        <v>360</v>
      </c>
      <c r="E3046" s="340">
        <v>52.09</v>
      </c>
    </row>
    <row r="3047" spans="1:10" x14ac:dyDescent="0.2">
      <c r="C3047" s="324" t="s">
        <v>361</v>
      </c>
      <c r="E3047" s="340">
        <v>52.56</v>
      </c>
    </row>
    <row r="3048" spans="1:10" x14ac:dyDescent="0.2">
      <c r="C3048" s="324" t="s">
        <v>362</v>
      </c>
      <c r="E3048" s="340">
        <v>52.97</v>
      </c>
    </row>
    <row r="3049" spans="1:10" x14ac:dyDescent="0.2">
      <c r="C3049" s="324" t="s">
        <v>363</v>
      </c>
      <c r="E3049" s="340">
        <v>53.38</v>
      </c>
    </row>
    <row r="3050" spans="1:10" x14ac:dyDescent="0.2">
      <c r="C3050" s="324" t="s">
        <v>364</v>
      </c>
      <c r="E3050" s="340">
        <v>53.85</v>
      </c>
    </row>
    <row r="3051" spans="1:10" x14ac:dyDescent="0.2">
      <c r="C3051" s="324" t="s">
        <v>365</v>
      </c>
      <c r="E3051" s="340">
        <v>54.4</v>
      </c>
    </row>
    <row r="3052" spans="1:10" x14ac:dyDescent="0.2">
      <c r="C3052" s="324" t="s">
        <v>366</v>
      </c>
      <c r="E3052" s="340">
        <v>55.11</v>
      </c>
    </row>
    <row r="3053" spans="1:10" x14ac:dyDescent="0.2">
      <c r="C3053" s="324" t="s">
        <v>367</v>
      </c>
      <c r="E3053" s="340">
        <v>57.52</v>
      </c>
    </row>
    <row r="3055" spans="1:10" x14ac:dyDescent="0.2">
      <c r="A3055" s="333" t="s">
        <v>591</v>
      </c>
      <c r="B3055" s="333"/>
      <c r="C3055" s="333"/>
      <c r="D3055" s="333"/>
      <c r="E3055" s="333"/>
      <c r="F3055" s="326"/>
      <c r="G3055" s="333"/>
      <c r="H3055" s="333"/>
      <c r="I3055" s="333"/>
      <c r="J3055" s="334" t="s">
        <v>592</v>
      </c>
    </row>
    <row r="3057" spans="2:3" x14ac:dyDescent="0.2">
      <c r="B3057" s="324" t="s">
        <v>335</v>
      </c>
    </row>
    <row r="3058" spans="2:3" x14ac:dyDescent="0.2">
      <c r="C3058" s="324" t="s">
        <v>568</v>
      </c>
    </row>
    <row r="3059" spans="2:3" x14ac:dyDescent="0.2">
      <c r="C3059" s="324" t="s">
        <v>569</v>
      </c>
    </row>
    <row r="3060" spans="2:3" x14ac:dyDescent="0.2">
      <c r="C3060" s="324" t="s">
        <v>470</v>
      </c>
    </row>
    <row r="3080" spans="2:5" x14ac:dyDescent="0.2">
      <c r="B3080" s="324" t="s">
        <v>339</v>
      </c>
      <c r="E3080" s="335" t="s">
        <v>340</v>
      </c>
    </row>
    <row r="3081" spans="2:5" x14ac:dyDescent="0.2">
      <c r="C3081" s="324" t="s">
        <v>341</v>
      </c>
      <c r="E3081" s="329">
        <v>1000000</v>
      </c>
    </row>
    <row r="3082" spans="2:5" x14ac:dyDescent="0.2">
      <c r="C3082" s="324" t="s">
        <v>342</v>
      </c>
      <c r="E3082" s="340">
        <v>44.22</v>
      </c>
    </row>
    <row r="3083" spans="2:5" x14ac:dyDescent="0.2">
      <c r="C3083" s="324" t="s">
        <v>343</v>
      </c>
      <c r="E3083" s="340">
        <v>44.232458920002756</v>
      </c>
    </row>
    <row r="3084" spans="2:5" x14ac:dyDescent="0.2">
      <c r="C3084" s="324" t="s">
        <v>344</v>
      </c>
      <c r="E3084" s="340">
        <v>44.23</v>
      </c>
    </row>
    <row r="3085" spans="2:5" x14ac:dyDescent="0.2">
      <c r="C3085" s="324" t="s">
        <v>345</v>
      </c>
      <c r="E3085" s="340">
        <v>44.17</v>
      </c>
    </row>
    <row r="3086" spans="2:5" x14ac:dyDescent="0.2">
      <c r="C3086" s="324" t="s">
        <v>346</v>
      </c>
      <c r="E3086" s="340">
        <v>0.91382932629432445</v>
      </c>
    </row>
    <row r="3087" spans="2:5" x14ac:dyDescent="0.2">
      <c r="C3087" s="324" t="s">
        <v>347</v>
      </c>
      <c r="E3087" s="340">
        <v>0.83508403759553884</v>
      </c>
    </row>
    <row r="3088" spans="2:5" x14ac:dyDescent="0.2">
      <c r="C3088" s="324" t="s">
        <v>348</v>
      </c>
      <c r="E3088" s="336">
        <v>4.8460012767564474E-2</v>
      </c>
    </row>
    <row r="3089" spans="1:10" x14ac:dyDescent="0.2">
      <c r="C3089" s="324" t="s">
        <v>349</v>
      </c>
      <c r="E3089" s="337">
        <v>3.0125174154704379</v>
      </c>
    </row>
    <row r="3090" spans="1:10" x14ac:dyDescent="0.2">
      <c r="C3090" s="324" t="s">
        <v>350</v>
      </c>
      <c r="E3090" s="336">
        <v>2.0659699881190045E-2</v>
      </c>
    </row>
    <row r="3091" spans="1:10" x14ac:dyDescent="0.2">
      <c r="C3091" s="324" t="s">
        <v>351</v>
      </c>
      <c r="E3091" s="340">
        <v>39.68</v>
      </c>
    </row>
    <row r="3092" spans="1:10" x14ac:dyDescent="0.2">
      <c r="C3092" s="324" t="s">
        <v>352</v>
      </c>
      <c r="E3092" s="340">
        <v>48.86</v>
      </c>
    </row>
    <row r="3093" spans="1:10" x14ac:dyDescent="0.2">
      <c r="C3093" s="324" t="s">
        <v>353</v>
      </c>
      <c r="E3093" s="340">
        <v>9.18</v>
      </c>
    </row>
    <row r="3094" spans="1:10" x14ac:dyDescent="0.2">
      <c r="C3094" s="324" t="s">
        <v>354</v>
      </c>
      <c r="E3094" s="340">
        <v>9.1382932629432447E-4</v>
      </c>
    </row>
    <row r="3096" spans="1:10" x14ac:dyDescent="0.2">
      <c r="A3096" s="333" t="s">
        <v>593</v>
      </c>
      <c r="B3096" s="333"/>
      <c r="C3096" s="333"/>
      <c r="D3096" s="333"/>
      <c r="E3096" s="333"/>
      <c r="F3096" s="326"/>
      <c r="G3096" s="333"/>
      <c r="H3096" s="333"/>
      <c r="I3096" s="333"/>
      <c r="J3096" s="334" t="s">
        <v>592</v>
      </c>
    </row>
    <row r="3098" spans="1:10" x14ac:dyDescent="0.2">
      <c r="B3098" s="324" t="s">
        <v>356</v>
      </c>
      <c r="E3098" s="335" t="s">
        <v>340</v>
      </c>
    </row>
    <row r="3099" spans="1:10" x14ac:dyDescent="0.2">
      <c r="C3099" s="324" t="s">
        <v>357</v>
      </c>
      <c r="E3099" s="340">
        <v>39.68</v>
      </c>
    </row>
    <row r="3100" spans="1:10" x14ac:dyDescent="0.2">
      <c r="C3100" s="324" t="s">
        <v>358</v>
      </c>
      <c r="E3100" s="340">
        <v>43.07</v>
      </c>
    </row>
    <row r="3101" spans="1:10" x14ac:dyDescent="0.2">
      <c r="C3101" s="324" t="s">
        <v>359</v>
      </c>
      <c r="E3101" s="340">
        <v>43.46</v>
      </c>
    </row>
    <row r="3102" spans="1:10" x14ac:dyDescent="0.2">
      <c r="C3102" s="324" t="s">
        <v>360</v>
      </c>
      <c r="E3102" s="340">
        <v>43.75</v>
      </c>
    </row>
    <row r="3103" spans="1:10" x14ac:dyDescent="0.2">
      <c r="C3103" s="324" t="s">
        <v>361</v>
      </c>
      <c r="E3103" s="340">
        <v>44</v>
      </c>
    </row>
    <row r="3104" spans="1:10" x14ac:dyDescent="0.2">
      <c r="C3104" s="324" t="s">
        <v>362</v>
      </c>
      <c r="E3104" s="340">
        <v>44.23</v>
      </c>
    </row>
    <row r="3105" spans="1:10" x14ac:dyDescent="0.2">
      <c r="C3105" s="324" t="s">
        <v>363</v>
      </c>
      <c r="E3105" s="340">
        <v>44.46</v>
      </c>
    </row>
    <row r="3106" spans="1:10" x14ac:dyDescent="0.2">
      <c r="C3106" s="324" t="s">
        <v>364</v>
      </c>
      <c r="E3106" s="340">
        <v>44.71</v>
      </c>
    </row>
    <row r="3107" spans="1:10" x14ac:dyDescent="0.2">
      <c r="C3107" s="324" t="s">
        <v>365</v>
      </c>
      <c r="E3107" s="340">
        <v>45</v>
      </c>
    </row>
    <row r="3108" spans="1:10" x14ac:dyDescent="0.2">
      <c r="C3108" s="324" t="s">
        <v>366</v>
      </c>
      <c r="E3108" s="340">
        <v>45.41</v>
      </c>
    </row>
    <row r="3109" spans="1:10" x14ac:dyDescent="0.2">
      <c r="C3109" s="324" t="s">
        <v>367</v>
      </c>
      <c r="E3109" s="340">
        <v>48.86</v>
      </c>
    </row>
    <row r="3111" spans="1:10" x14ac:dyDescent="0.2">
      <c r="A3111" s="333" t="s">
        <v>594</v>
      </c>
      <c r="B3111" s="333"/>
      <c r="C3111" s="333"/>
      <c r="D3111" s="333"/>
      <c r="E3111" s="333"/>
      <c r="F3111" s="326"/>
      <c r="G3111" s="333"/>
      <c r="H3111" s="333"/>
      <c r="I3111" s="333"/>
      <c r="J3111" s="334" t="s">
        <v>595</v>
      </c>
    </row>
    <row r="3113" spans="1:10" x14ac:dyDescent="0.2">
      <c r="B3113" s="324" t="s">
        <v>335</v>
      </c>
    </row>
    <row r="3114" spans="1:10" x14ac:dyDescent="0.2">
      <c r="C3114" s="324" t="s">
        <v>596</v>
      </c>
    </row>
    <row r="3115" spans="1:10" x14ac:dyDescent="0.2">
      <c r="C3115" s="324" t="s">
        <v>597</v>
      </c>
    </row>
    <row r="3116" spans="1:10" x14ac:dyDescent="0.2">
      <c r="C3116" s="324" t="s">
        <v>470</v>
      </c>
    </row>
    <row r="3136" spans="2:5" x14ac:dyDescent="0.2">
      <c r="B3136" s="324" t="s">
        <v>339</v>
      </c>
      <c r="E3136" s="335" t="s">
        <v>340</v>
      </c>
    </row>
    <row r="3137" spans="1:10" x14ac:dyDescent="0.2">
      <c r="C3137" s="324" t="s">
        <v>341</v>
      </c>
      <c r="E3137" s="329">
        <v>1000000</v>
      </c>
    </row>
    <row r="3138" spans="1:10" x14ac:dyDescent="0.2">
      <c r="C3138" s="324" t="s">
        <v>342</v>
      </c>
      <c r="E3138" s="340">
        <v>25.97</v>
      </c>
    </row>
    <row r="3139" spans="1:10" x14ac:dyDescent="0.2">
      <c r="C3139" s="324" t="s">
        <v>343</v>
      </c>
      <c r="E3139" s="340">
        <v>25.979189979999838</v>
      </c>
    </row>
    <row r="3140" spans="1:10" x14ac:dyDescent="0.2">
      <c r="C3140" s="324" t="s">
        <v>344</v>
      </c>
      <c r="E3140" s="340">
        <v>25.97</v>
      </c>
    </row>
    <row r="3141" spans="1:10" x14ac:dyDescent="0.2">
      <c r="C3141" s="324" t="s">
        <v>345</v>
      </c>
      <c r="E3141" s="340">
        <v>25.96</v>
      </c>
    </row>
    <row r="3142" spans="1:10" x14ac:dyDescent="0.2">
      <c r="C3142" s="324" t="s">
        <v>346</v>
      </c>
      <c r="E3142" s="340">
        <v>1.0577264298745812</v>
      </c>
    </row>
    <row r="3143" spans="1:10" x14ac:dyDescent="0.2">
      <c r="C3143" s="324" t="s">
        <v>347</v>
      </c>
      <c r="E3143" s="340">
        <v>1.1187852004552272</v>
      </c>
    </row>
    <row r="3144" spans="1:10" x14ac:dyDescent="0.2">
      <c r="C3144" s="324" t="s">
        <v>348</v>
      </c>
      <c r="E3144" s="336">
        <v>2.6374627236258472E-2</v>
      </c>
    </row>
    <row r="3145" spans="1:10" x14ac:dyDescent="0.2">
      <c r="C3145" s="324" t="s">
        <v>349</v>
      </c>
      <c r="E3145" s="337">
        <v>2.9989876970570353</v>
      </c>
    </row>
    <row r="3146" spans="1:10" x14ac:dyDescent="0.2">
      <c r="C3146" s="324" t="s">
        <v>350</v>
      </c>
      <c r="E3146" s="336">
        <v>4.0714372953462953E-2</v>
      </c>
    </row>
    <row r="3147" spans="1:10" x14ac:dyDescent="0.2">
      <c r="C3147" s="324" t="s">
        <v>351</v>
      </c>
      <c r="E3147" s="340">
        <v>20.93</v>
      </c>
    </row>
    <row r="3148" spans="1:10" x14ac:dyDescent="0.2">
      <c r="C3148" s="324" t="s">
        <v>352</v>
      </c>
      <c r="E3148" s="340">
        <v>31.27</v>
      </c>
    </row>
    <row r="3149" spans="1:10" x14ac:dyDescent="0.2">
      <c r="C3149" s="324" t="s">
        <v>353</v>
      </c>
      <c r="E3149" s="340">
        <v>10.34</v>
      </c>
    </row>
    <row r="3150" spans="1:10" x14ac:dyDescent="0.2">
      <c r="C3150" s="324" t="s">
        <v>354</v>
      </c>
      <c r="E3150" s="340">
        <v>1.0577264298745812E-3</v>
      </c>
    </row>
    <row r="3152" spans="1:10" x14ac:dyDescent="0.2">
      <c r="A3152" s="333" t="s">
        <v>598</v>
      </c>
      <c r="B3152" s="333"/>
      <c r="C3152" s="333"/>
      <c r="D3152" s="333"/>
      <c r="E3152" s="333"/>
      <c r="F3152" s="326"/>
      <c r="G3152" s="333"/>
      <c r="H3152" s="333"/>
      <c r="I3152" s="333"/>
      <c r="J3152" s="334" t="s">
        <v>595</v>
      </c>
    </row>
    <row r="3154" spans="1:10" x14ac:dyDescent="0.2">
      <c r="B3154" s="324" t="s">
        <v>356</v>
      </c>
      <c r="E3154" s="335" t="s">
        <v>340</v>
      </c>
    </row>
    <row r="3155" spans="1:10" x14ac:dyDescent="0.2">
      <c r="C3155" s="324" t="s">
        <v>357</v>
      </c>
      <c r="E3155" s="340">
        <v>20.93</v>
      </c>
    </row>
    <row r="3156" spans="1:10" x14ac:dyDescent="0.2">
      <c r="C3156" s="324" t="s">
        <v>358</v>
      </c>
      <c r="E3156" s="340">
        <v>24.63</v>
      </c>
    </row>
    <row r="3157" spans="1:10" x14ac:dyDescent="0.2">
      <c r="C3157" s="324" t="s">
        <v>359</v>
      </c>
      <c r="E3157" s="340">
        <v>25.09</v>
      </c>
    </row>
    <row r="3158" spans="1:10" x14ac:dyDescent="0.2">
      <c r="C3158" s="324" t="s">
        <v>360</v>
      </c>
      <c r="E3158" s="340">
        <v>25.42</v>
      </c>
    </row>
    <row r="3159" spans="1:10" x14ac:dyDescent="0.2">
      <c r="C3159" s="324" t="s">
        <v>361</v>
      </c>
      <c r="E3159" s="340">
        <v>25.71</v>
      </c>
    </row>
    <row r="3160" spans="1:10" x14ac:dyDescent="0.2">
      <c r="C3160" s="324" t="s">
        <v>362</v>
      </c>
      <c r="E3160" s="340">
        <v>25.97</v>
      </c>
    </row>
    <row r="3161" spans="1:10" x14ac:dyDescent="0.2">
      <c r="C3161" s="324" t="s">
        <v>363</v>
      </c>
      <c r="E3161" s="340">
        <v>26.24</v>
      </c>
    </row>
    <row r="3162" spans="1:10" x14ac:dyDescent="0.2">
      <c r="C3162" s="324" t="s">
        <v>364</v>
      </c>
      <c r="E3162" s="340">
        <v>26.53</v>
      </c>
    </row>
    <row r="3163" spans="1:10" x14ac:dyDescent="0.2">
      <c r="C3163" s="324" t="s">
        <v>365</v>
      </c>
      <c r="E3163" s="340">
        <v>26.87</v>
      </c>
    </row>
    <row r="3164" spans="1:10" x14ac:dyDescent="0.2">
      <c r="C3164" s="324" t="s">
        <v>366</v>
      </c>
      <c r="E3164" s="340">
        <v>27.34</v>
      </c>
    </row>
    <row r="3165" spans="1:10" x14ac:dyDescent="0.2">
      <c r="C3165" s="324" t="s">
        <v>367</v>
      </c>
      <c r="E3165" s="340">
        <v>31.27</v>
      </c>
    </row>
    <row r="3167" spans="1:10" x14ac:dyDescent="0.2">
      <c r="A3167" s="333" t="s">
        <v>599</v>
      </c>
      <c r="B3167" s="333"/>
      <c r="C3167" s="333"/>
      <c r="D3167" s="333"/>
      <c r="E3167" s="333"/>
      <c r="F3167" s="326"/>
      <c r="G3167" s="333"/>
      <c r="H3167" s="333"/>
      <c r="I3167" s="333"/>
      <c r="J3167" s="334" t="s">
        <v>600</v>
      </c>
    </row>
    <row r="3169" spans="2:3" x14ac:dyDescent="0.2">
      <c r="B3169" s="324" t="s">
        <v>335</v>
      </c>
    </row>
    <row r="3170" spans="2:3" x14ac:dyDescent="0.2">
      <c r="C3170" s="324" t="s">
        <v>601</v>
      </c>
    </row>
    <row r="3171" spans="2:3" x14ac:dyDescent="0.2">
      <c r="C3171" s="324" t="s">
        <v>602</v>
      </c>
    </row>
    <row r="3172" spans="2:3" x14ac:dyDescent="0.2">
      <c r="C3172" s="324" t="s">
        <v>470</v>
      </c>
    </row>
    <row r="3192" spans="2:5" x14ac:dyDescent="0.2">
      <c r="B3192" s="324" t="s">
        <v>339</v>
      </c>
      <c r="E3192" s="335" t="s">
        <v>340</v>
      </c>
    </row>
    <row r="3193" spans="2:5" x14ac:dyDescent="0.2">
      <c r="C3193" s="324" t="s">
        <v>341</v>
      </c>
      <c r="E3193" s="329">
        <v>1000000</v>
      </c>
    </row>
    <row r="3194" spans="2:5" x14ac:dyDescent="0.2">
      <c r="C3194" s="324" t="s">
        <v>342</v>
      </c>
      <c r="E3194" s="340">
        <v>17.579999999999998</v>
      </c>
    </row>
    <row r="3195" spans="2:5" x14ac:dyDescent="0.2">
      <c r="C3195" s="324" t="s">
        <v>343</v>
      </c>
      <c r="E3195" s="340">
        <v>17.587530199999296</v>
      </c>
    </row>
    <row r="3196" spans="2:5" x14ac:dyDescent="0.2">
      <c r="C3196" s="324" t="s">
        <v>344</v>
      </c>
      <c r="E3196" s="340">
        <v>17.59</v>
      </c>
    </row>
    <row r="3197" spans="2:5" x14ac:dyDescent="0.2">
      <c r="C3197" s="324" t="s">
        <v>345</v>
      </c>
      <c r="E3197" s="340">
        <v>17.59</v>
      </c>
    </row>
    <row r="3198" spans="2:5" x14ac:dyDescent="0.2">
      <c r="C3198" s="324" t="s">
        <v>346</v>
      </c>
      <c r="E3198" s="340">
        <v>0.21529417186634753</v>
      </c>
    </row>
    <row r="3199" spans="2:5" x14ac:dyDescent="0.2">
      <c r="C3199" s="324" t="s">
        <v>347</v>
      </c>
      <c r="E3199" s="340">
        <v>4.6351580439616388E-2</v>
      </c>
    </row>
    <row r="3200" spans="2:5" x14ac:dyDescent="0.2">
      <c r="C3200" s="324" t="s">
        <v>348</v>
      </c>
      <c r="E3200" s="336">
        <v>5.9358575930867276E-2</v>
      </c>
    </row>
    <row r="3201" spans="1:10" x14ac:dyDescent="0.2">
      <c r="C3201" s="324" t="s">
        <v>349</v>
      </c>
      <c r="E3201" s="337">
        <v>2.9515062063294883</v>
      </c>
    </row>
    <row r="3202" spans="1:10" x14ac:dyDescent="0.2">
      <c r="C3202" s="324" t="s">
        <v>350</v>
      </c>
      <c r="E3202" s="336">
        <v>1.2241296499172815E-2</v>
      </c>
    </row>
    <row r="3203" spans="1:10" x14ac:dyDescent="0.2">
      <c r="C3203" s="324" t="s">
        <v>351</v>
      </c>
      <c r="E3203" s="340">
        <v>16.63</v>
      </c>
    </row>
    <row r="3204" spans="1:10" x14ac:dyDescent="0.2">
      <c r="C3204" s="324" t="s">
        <v>352</v>
      </c>
      <c r="E3204" s="340">
        <v>18.7</v>
      </c>
    </row>
    <row r="3205" spans="1:10" x14ac:dyDescent="0.2">
      <c r="C3205" s="324" t="s">
        <v>353</v>
      </c>
      <c r="E3205" s="340">
        <v>2.0700000000000003</v>
      </c>
    </row>
    <row r="3206" spans="1:10" x14ac:dyDescent="0.2">
      <c r="C3206" s="324" t="s">
        <v>354</v>
      </c>
      <c r="E3206" s="340">
        <v>2.1529417186634753E-4</v>
      </c>
    </row>
    <row r="3208" spans="1:10" x14ac:dyDescent="0.2">
      <c r="A3208" s="333" t="s">
        <v>603</v>
      </c>
      <c r="B3208" s="333"/>
      <c r="C3208" s="333"/>
      <c r="D3208" s="333"/>
      <c r="E3208" s="333"/>
      <c r="F3208" s="326"/>
      <c r="G3208" s="333"/>
      <c r="H3208" s="333"/>
      <c r="I3208" s="333"/>
      <c r="J3208" s="334" t="s">
        <v>600</v>
      </c>
    </row>
    <row r="3210" spans="1:10" x14ac:dyDescent="0.2">
      <c r="B3210" s="324" t="s">
        <v>356</v>
      </c>
      <c r="E3210" s="335" t="s">
        <v>340</v>
      </c>
    </row>
    <row r="3211" spans="1:10" x14ac:dyDescent="0.2">
      <c r="C3211" s="324" t="s">
        <v>357</v>
      </c>
      <c r="E3211" s="340">
        <v>16.63</v>
      </c>
    </row>
    <row r="3212" spans="1:10" x14ac:dyDescent="0.2">
      <c r="C3212" s="324" t="s">
        <v>358</v>
      </c>
      <c r="E3212" s="340">
        <v>17.309999999999999</v>
      </c>
    </row>
    <row r="3213" spans="1:10" x14ac:dyDescent="0.2">
      <c r="C3213" s="324" t="s">
        <v>359</v>
      </c>
      <c r="E3213" s="340">
        <v>17.399999999999999</v>
      </c>
    </row>
    <row r="3214" spans="1:10" x14ac:dyDescent="0.2">
      <c r="C3214" s="324" t="s">
        <v>360</v>
      </c>
      <c r="E3214" s="340">
        <v>17.47</v>
      </c>
    </row>
    <row r="3215" spans="1:10" x14ac:dyDescent="0.2">
      <c r="C3215" s="324" t="s">
        <v>361</v>
      </c>
      <c r="E3215" s="340">
        <v>17.53</v>
      </c>
    </row>
    <row r="3216" spans="1:10" x14ac:dyDescent="0.2">
      <c r="C3216" s="324" t="s">
        <v>362</v>
      </c>
      <c r="E3216" s="340">
        <v>17.59</v>
      </c>
    </row>
    <row r="3217" spans="1:10" x14ac:dyDescent="0.2">
      <c r="C3217" s="324" t="s">
        <v>363</v>
      </c>
      <c r="E3217" s="340">
        <v>17.64</v>
      </c>
    </row>
    <row r="3218" spans="1:10" x14ac:dyDescent="0.2">
      <c r="C3218" s="324" t="s">
        <v>364</v>
      </c>
      <c r="E3218" s="340">
        <v>17.7</v>
      </c>
    </row>
    <row r="3219" spans="1:10" x14ac:dyDescent="0.2">
      <c r="C3219" s="324" t="s">
        <v>365</v>
      </c>
      <c r="E3219" s="340">
        <v>17.77</v>
      </c>
    </row>
    <row r="3220" spans="1:10" x14ac:dyDescent="0.2">
      <c r="C3220" s="324" t="s">
        <v>366</v>
      </c>
      <c r="E3220" s="340">
        <v>17.87</v>
      </c>
    </row>
    <row r="3221" spans="1:10" x14ac:dyDescent="0.2">
      <c r="C3221" s="324" t="s">
        <v>367</v>
      </c>
      <c r="E3221" s="340">
        <v>18.7</v>
      </c>
    </row>
    <row r="3223" spans="1:10" x14ac:dyDescent="0.2">
      <c r="A3223" s="333" t="s">
        <v>604</v>
      </c>
      <c r="B3223" s="333"/>
      <c r="C3223" s="333"/>
      <c r="D3223" s="333"/>
      <c r="E3223" s="333"/>
      <c r="F3223" s="326"/>
      <c r="G3223" s="333"/>
      <c r="H3223" s="333"/>
      <c r="I3223" s="333"/>
      <c r="J3223" s="334" t="s">
        <v>605</v>
      </c>
    </row>
    <row r="3225" spans="1:10" x14ac:dyDescent="0.2">
      <c r="B3225" s="324" t="s">
        <v>335</v>
      </c>
    </row>
    <row r="3226" spans="1:10" x14ac:dyDescent="0.2">
      <c r="C3226" s="324" t="s">
        <v>606</v>
      </c>
    </row>
    <row r="3227" spans="1:10" x14ac:dyDescent="0.2">
      <c r="C3227" s="324" t="s">
        <v>607</v>
      </c>
    </row>
    <row r="3228" spans="1:10" x14ac:dyDescent="0.2">
      <c r="C3228" s="324" t="s">
        <v>470</v>
      </c>
    </row>
    <row r="3248" spans="2:5" x14ac:dyDescent="0.2">
      <c r="B3248" s="324" t="s">
        <v>339</v>
      </c>
      <c r="E3248" s="335" t="s">
        <v>340</v>
      </c>
    </row>
    <row r="3249" spans="1:10" x14ac:dyDescent="0.2">
      <c r="C3249" s="324" t="s">
        <v>341</v>
      </c>
      <c r="E3249" s="329">
        <v>1000000</v>
      </c>
    </row>
    <row r="3250" spans="1:10" x14ac:dyDescent="0.2">
      <c r="C3250" s="324" t="s">
        <v>342</v>
      </c>
      <c r="E3250" s="340">
        <v>17.73</v>
      </c>
    </row>
    <row r="3251" spans="1:10" x14ac:dyDescent="0.2">
      <c r="C3251" s="324" t="s">
        <v>343</v>
      </c>
      <c r="E3251" s="340">
        <v>17.738419710001462</v>
      </c>
    </row>
    <row r="3252" spans="1:10" x14ac:dyDescent="0.2">
      <c r="C3252" s="324" t="s">
        <v>344</v>
      </c>
      <c r="E3252" s="340">
        <v>17.739999999999998</v>
      </c>
    </row>
    <row r="3253" spans="1:10" x14ac:dyDescent="0.2">
      <c r="C3253" s="324" t="s">
        <v>345</v>
      </c>
      <c r="E3253" s="340">
        <v>17.73</v>
      </c>
    </row>
    <row r="3254" spans="1:10" x14ac:dyDescent="0.2">
      <c r="C3254" s="324" t="s">
        <v>346</v>
      </c>
      <c r="E3254" s="340">
        <v>0.22000467128146622</v>
      </c>
    </row>
    <row r="3255" spans="1:10" x14ac:dyDescent="0.2">
      <c r="C3255" s="324" t="s">
        <v>347</v>
      </c>
      <c r="E3255" s="340">
        <v>4.8402055385666005E-2</v>
      </c>
    </row>
    <row r="3256" spans="1:10" x14ac:dyDescent="0.2">
      <c r="C3256" s="324" t="s">
        <v>348</v>
      </c>
      <c r="E3256" s="336">
        <v>3.4619747377222405E-2</v>
      </c>
    </row>
    <row r="3257" spans="1:10" x14ac:dyDescent="0.2">
      <c r="C3257" s="324" t="s">
        <v>349</v>
      </c>
      <c r="E3257" s="337">
        <v>2.9592774825902226</v>
      </c>
    </row>
    <row r="3258" spans="1:10" x14ac:dyDescent="0.2">
      <c r="C3258" s="324" t="s">
        <v>350</v>
      </c>
      <c r="E3258" s="336">
        <v>1.2402721035934271E-2</v>
      </c>
    </row>
    <row r="3259" spans="1:10" x14ac:dyDescent="0.2">
      <c r="C3259" s="324" t="s">
        <v>351</v>
      </c>
      <c r="E3259" s="340">
        <v>16.72</v>
      </c>
    </row>
    <row r="3260" spans="1:10" x14ac:dyDescent="0.2">
      <c r="C3260" s="324" t="s">
        <v>352</v>
      </c>
      <c r="E3260" s="340">
        <v>18.829999999999998</v>
      </c>
    </row>
    <row r="3261" spans="1:10" x14ac:dyDescent="0.2">
      <c r="C3261" s="324" t="s">
        <v>353</v>
      </c>
      <c r="E3261" s="340">
        <v>2.1099999999999994</v>
      </c>
    </row>
    <row r="3262" spans="1:10" x14ac:dyDescent="0.2">
      <c r="C3262" s="324" t="s">
        <v>354</v>
      </c>
      <c r="E3262" s="340">
        <v>2.2000467128146622E-4</v>
      </c>
    </row>
    <row r="3264" spans="1:10" x14ac:dyDescent="0.2">
      <c r="A3264" s="333" t="s">
        <v>608</v>
      </c>
      <c r="B3264" s="333"/>
      <c r="C3264" s="333"/>
      <c r="D3264" s="333"/>
      <c r="E3264" s="333"/>
      <c r="F3264" s="326"/>
      <c r="G3264" s="333"/>
      <c r="H3264" s="333"/>
      <c r="I3264" s="333"/>
      <c r="J3264" s="334" t="s">
        <v>605</v>
      </c>
    </row>
    <row r="3266" spans="1:10" x14ac:dyDescent="0.2">
      <c r="B3266" s="324" t="s">
        <v>356</v>
      </c>
      <c r="E3266" s="335" t="s">
        <v>340</v>
      </c>
    </row>
    <row r="3267" spans="1:10" x14ac:dyDescent="0.2">
      <c r="C3267" s="324" t="s">
        <v>357</v>
      </c>
      <c r="E3267" s="340">
        <v>16.72</v>
      </c>
    </row>
    <row r="3268" spans="1:10" x14ac:dyDescent="0.2">
      <c r="C3268" s="324" t="s">
        <v>358</v>
      </c>
      <c r="E3268" s="340">
        <v>17.46</v>
      </c>
    </row>
    <row r="3269" spans="1:10" x14ac:dyDescent="0.2">
      <c r="C3269" s="324" t="s">
        <v>359</v>
      </c>
      <c r="E3269" s="340">
        <v>17.55</v>
      </c>
    </row>
    <row r="3270" spans="1:10" x14ac:dyDescent="0.2">
      <c r="C3270" s="324" t="s">
        <v>360</v>
      </c>
      <c r="E3270" s="340">
        <v>17.62</v>
      </c>
    </row>
    <row r="3271" spans="1:10" x14ac:dyDescent="0.2">
      <c r="C3271" s="324" t="s">
        <v>361</v>
      </c>
      <c r="E3271" s="340">
        <v>17.68</v>
      </c>
    </row>
    <row r="3272" spans="1:10" x14ac:dyDescent="0.2">
      <c r="C3272" s="324" t="s">
        <v>362</v>
      </c>
      <c r="E3272" s="340">
        <v>17.739999999999998</v>
      </c>
    </row>
    <row r="3273" spans="1:10" x14ac:dyDescent="0.2">
      <c r="C3273" s="324" t="s">
        <v>363</v>
      </c>
      <c r="E3273" s="340">
        <v>17.79</v>
      </c>
    </row>
    <row r="3274" spans="1:10" x14ac:dyDescent="0.2">
      <c r="C3274" s="324" t="s">
        <v>364</v>
      </c>
      <c r="E3274" s="340">
        <v>17.850000000000001</v>
      </c>
    </row>
    <row r="3275" spans="1:10" x14ac:dyDescent="0.2">
      <c r="C3275" s="324" t="s">
        <v>365</v>
      </c>
      <c r="E3275" s="340">
        <v>17.920000000000002</v>
      </c>
    </row>
    <row r="3276" spans="1:10" x14ac:dyDescent="0.2">
      <c r="C3276" s="324" t="s">
        <v>366</v>
      </c>
      <c r="E3276" s="340">
        <v>18.02</v>
      </c>
    </row>
    <row r="3277" spans="1:10" x14ac:dyDescent="0.2">
      <c r="C3277" s="324" t="s">
        <v>367</v>
      </c>
      <c r="E3277" s="340">
        <v>18.829999999999998</v>
      </c>
    </row>
    <row r="3279" spans="1:10" x14ac:dyDescent="0.2">
      <c r="A3279" s="333" t="s">
        <v>609</v>
      </c>
      <c r="B3279" s="333"/>
      <c r="C3279" s="333"/>
      <c r="D3279" s="333"/>
      <c r="E3279" s="333"/>
      <c r="F3279" s="326"/>
      <c r="G3279" s="333"/>
      <c r="H3279" s="333"/>
      <c r="I3279" s="333"/>
      <c r="J3279" s="334" t="s">
        <v>610</v>
      </c>
    </row>
    <row r="3281" spans="2:3" x14ac:dyDescent="0.2">
      <c r="B3281" s="324" t="s">
        <v>335</v>
      </c>
    </row>
    <row r="3282" spans="2:3" x14ac:dyDescent="0.2">
      <c r="C3282" s="324" t="s">
        <v>583</v>
      </c>
    </row>
    <row r="3283" spans="2:3" x14ac:dyDescent="0.2">
      <c r="C3283" s="324" t="s">
        <v>584</v>
      </c>
    </row>
    <row r="3284" spans="2:3" x14ac:dyDescent="0.2">
      <c r="C3284" s="324" t="s">
        <v>470</v>
      </c>
    </row>
    <row r="3304" spans="2:5" x14ac:dyDescent="0.2">
      <c r="B3304" s="324" t="s">
        <v>339</v>
      </c>
      <c r="E3304" s="335" t="s">
        <v>340</v>
      </c>
    </row>
    <row r="3305" spans="2:5" x14ac:dyDescent="0.2">
      <c r="C3305" s="324" t="s">
        <v>341</v>
      </c>
      <c r="E3305" s="329">
        <v>1000000</v>
      </c>
    </row>
    <row r="3306" spans="2:5" x14ac:dyDescent="0.2">
      <c r="C3306" s="324" t="s">
        <v>342</v>
      </c>
      <c r="E3306" s="340">
        <v>36.020000000000003</v>
      </c>
    </row>
    <row r="3307" spans="2:5" x14ac:dyDescent="0.2">
      <c r="C3307" s="324" t="s">
        <v>343</v>
      </c>
      <c r="E3307" s="340">
        <v>36.035228109999331</v>
      </c>
    </row>
    <row r="3308" spans="2:5" x14ac:dyDescent="0.2">
      <c r="C3308" s="324" t="s">
        <v>344</v>
      </c>
      <c r="E3308" s="340">
        <v>36.03</v>
      </c>
    </row>
    <row r="3309" spans="2:5" x14ac:dyDescent="0.2">
      <c r="C3309" s="324" t="s">
        <v>345</v>
      </c>
      <c r="E3309" s="340">
        <v>36.03</v>
      </c>
    </row>
    <row r="3310" spans="2:5" x14ac:dyDescent="0.2">
      <c r="C3310" s="324" t="s">
        <v>346</v>
      </c>
      <c r="E3310" s="340">
        <v>0.84857846735158582</v>
      </c>
    </row>
    <row r="3311" spans="2:5" x14ac:dyDescent="0.2">
      <c r="C3311" s="324" t="s">
        <v>347</v>
      </c>
      <c r="E3311" s="340">
        <v>0.72008541525276648</v>
      </c>
    </row>
    <row r="3312" spans="2:5" x14ac:dyDescent="0.2">
      <c r="C3312" s="324" t="s">
        <v>348</v>
      </c>
      <c r="E3312" s="336">
        <v>4.6200628152943186E-2</v>
      </c>
    </row>
    <row r="3313" spans="1:10" x14ac:dyDescent="0.2">
      <c r="C3313" s="324" t="s">
        <v>349</v>
      </c>
      <c r="E3313" s="337">
        <v>3.0093955383952147</v>
      </c>
    </row>
    <row r="3314" spans="1:10" x14ac:dyDescent="0.2">
      <c r="C3314" s="324" t="s">
        <v>350</v>
      </c>
      <c r="E3314" s="336">
        <v>2.3548580426943817E-2</v>
      </c>
    </row>
    <row r="3315" spans="1:10" x14ac:dyDescent="0.2">
      <c r="C3315" s="324" t="s">
        <v>351</v>
      </c>
      <c r="E3315" s="340">
        <v>32.1</v>
      </c>
    </row>
    <row r="3316" spans="1:10" x14ac:dyDescent="0.2">
      <c r="C3316" s="324" t="s">
        <v>352</v>
      </c>
      <c r="E3316" s="340">
        <v>40.020000000000003</v>
      </c>
    </row>
    <row r="3317" spans="1:10" x14ac:dyDescent="0.2">
      <c r="C3317" s="324" t="s">
        <v>353</v>
      </c>
      <c r="E3317" s="340">
        <v>7.9200000000000017</v>
      </c>
    </row>
    <row r="3318" spans="1:10" x14ac:dyDescent="0.2">
      <c r="C3318" s="324" t="s">
        <v>354</v>
      </c>
      <c r="E3318" s="340">
        <v>8.4857846735158582E-4</v>
      </c>
    </row>
    <row r="3320" spans="1:10" x14ac:dyDescent="0.2">
      <c r="A3320" s="333" t="s">
        <v>611</v>
      </c>
      <c r="B3320" s="333"/>
      <c r="C3320" s="333"/>
      <c r="D3320" s="333"/>
      <c r="E3320" s="333"/>
      <c r="F3320" s="326"/>
      <c r="G3320" s="333"/>
      <c r="H3320" s="333"/>
      <c r="I3320" s="333"/>
      <c r="J3320" s="334" t="s">
        <v>610</v>
      </c>
    </row>
    <row r="3322" spans="1:10" x14ac:dyDescent="0.2">
      <c r="B3322" s="324" t="s">
        <v>356</v>
      </c>
      <c r="E3322" s="335" t="s">
        <v>340</v>
      </c>
    </row>
    <row r="3323" spans="1:10" x14ac:dyDescent="0.2">
      <c r="C3323" s="324" t="s">
        <v>357</v>
      </c>
      <c r="E3323" s="340">
        <v>32.1</v>
      </c>
    </row>
    <row r="3324" spans="1:10" x14ac:dyDescent="0.2">
      <c r="C3324" s="324" t="s">
        <v>358</v>
      </c>
      <c r="E3324" s="340">
        <v>34.950000000000003</v>
      </c>
    </row>
    <row r="3325" spans="1:10" x14ac:dyDescent="0.2">
      <c r="C3325" s="324" t="s">
        <v>359</v>
      </c>
      <c r="E3325" s="340">
        <v>35.32</v>
      </c>
    </row>
    <row r="3326" spans="1:10" x14ac:dyDescent="0.2">
      <c r="C3326" s="324" t="s">
        <v>360</v>
      </c>
      <c r="E3326" s="340">
        <v>35.590000000000003</v>
      </c>
    </row>
    <row r="3327" spans="1:10" x14ac:dyDescent="0.2">
      <c r="C3327" s="324" t="s">
        <v>361</v>
      </c>
      <c r="E3327" s="340">
        <v>35.81</v>
      </c>
    </row>
    <row r="3328" spans="1:10" x14ac:dyDescent="0.2">
      <c r="C3328" s="324" t="s">
        <v>362</v>
      </c>
      <c r="E3328" s="340">
        <v>36.03</v>
      </c>
    </row>
    <row r="3329" spans="1:10" x14ac:dyDescent="0.2">
      <c r="C3329" s="324" t="s">
        <v>363</v>
      </c>
      <c r="E3329" s="340">
        <v>36.24</v>
      </c>
    </row>
    <row r="3330" spans="1:10" x14ac:dyDescent="0.2">
      <c r="C3330" s="324" t="s">
        <v>364</v>
      </c>
      <c r="E3330" s="340">
        <v>36.47</v>
      </c>
    </row>
    <row r="3331" spans="1:10" x14ac:dyDescent="0.2">
      <c r="C3331" s="324" t="s">
        <v>365</v>
      </c>
      <c r="E3331" s="340">
        <v>36.75</v>
      </c>
    </row>
    <row r="3332" spans="1:10" x14ac:dyDescent="0.2">
      <c r="C3332" s="324" t="s">
        <v>366</v>
      </c>
      <c r="E3332" s="340">
        <v>37.130000000000003</v>
      </c>
    </row>
    <row r="3333" spans="1:10" x14ac:dyDescent="0.2">
      <c r="C3333" s="324" t="s">
        <v>367</v>
      </c>
      <c r="E3333" s="340">
        <v>40.020000000000003</v>
      </c>
    </row>
    <row r="3335" spans="1:10" x14ac:dyDescent="0.2">
      <c r="A3335" s="333" t="s">
        <v>612</v>
      </c>
      <c r="B3335" s="333"/>
      <c r="C3335" s="333"/>
      <c r="D3335" s="333"/>
      <c r="E3335" s="333"/>
      <c r="F3335" s="326"/>
      <c r="G3335" s="333"/>
      <c r="H3335" s="333"/>
      <c r="I3335" s="333"/>
      <c r="J3335" s="334" t="s">
        <v>613</v>
      </c>
    </row>
    <row r="3337" spans="1:10" x14ac:dyDescent="0.2">
      <c r="B3337" s="324" t="s">
        <v>335</v>
      </c>
    </row>
    <row r="3338" spans="1:10" x14ac:dyDescent="0.2">
      <c r="C3338" s="324" t="s">
        <v>588</v>
      </c>
    </row>
    <row r="3339" spans="1:10" x14ac:dyDescent="0.2">
      <c r="C3339" s="324" t="s">
        <v>589</v>
      </c>
    </row>
    <row r="3340" spans="1:10" x14ac:dyDescent="0.2">
      <c r="C3340" s="324" t="s">
        <v>470</v>
      </c>
    </row>
    <row r="3360" spans="2:5" x14ac:dyDescent="0.2">
      <c r="B3360" s="324" t="s">
        <v>339</v>
      </c>
      <c r="E3360" s="335" t="s">
        <v>340</v>
      </c>
    </row>
    <row r="3361" spans="1:10" x14ac:dyDescent="0.2">
      <c r="C3361" s="324" t="s">
        <v>341</v>
      </c>
      <c r="E3361" s="329">
        <v>1000000</v>
      </c>
    </row>
    <row r="3362" spans="1:10" x14ac:dyDescent="0.2">
      <c r="C3362" s="324" t="s">
        <v>342</v>
      </c>
      <c r="E3362" s="340">
        <v>52.97</v>
      </c>
    </row>
    <row r="3363" spans="1:10" x14ac:dyDescent="0.2">
      <c r="C3363" s="324" t="s">
        <v>343</v>
      </c>
      <c r="E3363" s="340">
        <v>52.968925810001743</v>
      </c>
    </row>
    <row r="3364" spans="1:10" x14ac:dyDescent="0.2">
      <c r="C3364" s="324" t="s">
        <v>344</v>
      </c>
      <c r="E3364" s="340">
        <v>52.97</v>
      </c>
    </row>
    <row r="3365" spans="1:10" x14ac:dyDescent="0.2">
      <c r="C3365" s="324" t="s">
        <v>345</v>
      </c>
      <c r="E3365" s="340">
        <v>53.1</v>
      </c>
    </row>
    <row r="3366" spans="1:10" x14ac:dyDescent="0.2">
      <c r="C3366" s="324" t="s">
        <v>346</v>
      </c>
      <c r="E3366" s="340">
        <v>1.590253979816511</v>
      </c>
    </row>
    <row r="3367" spans="1:10" x14ac:dyDescent="0.2">
      <c r="C3367" s="324" t="s">
        <v>347</v>
      </c>
      <c r="E3367" s="340">
        <v>2.5289077203222523</v>
      </c>
    </row>
    <row r="3368" spans="1:10" x14ac:dyDescent="0.2">
      <c r="C3368" s="324" t="s">
        <v>348</v>
      </c>
      <c r="E3368" s="341">
        <v>3.9635357736586487E-4</v>
      </c>
    </row>
    <row r="3369" spans="1:10" x14ac:dyDescent="0.2">
      <c r="C3369" s="324" t="s">
        <v>349</v>
      </c>
      <c r="E3369" s="337">
        <v>2.4189358109733115</v>
      </c>
    </row>
    <row r="3370" spans="1:10" x14ac:dyDescent="0.2">
      <c r="C3370" s="324" t="s">
        <v>350</v>
      </c>
      <c r="E3370" s="336">
        <v>3.0022394366098975E-2</v>
      </c>
    </row>
    <row r="3371" spans="1:10" x14ac:dyDescent="0.2">
      <c r="C3371" s="324" t="s">
        <v>351</v>
      </c>
      <c r="E3371" s="340">
        <v>48.63</v>
      </c>
    </row>
    <row r="3372" spans="1:10" x14ac:dyDescent="0.2">
      <c r="C3372" s="324" t="s">
        <v>352</v>
      </c>
      <c r="E3372" s="340">
        <v>57.52</v>
      </c>
    </row>
    <row r="3373" spans="1:10" x14ac:dyDescent="0.2">
      <c r="C3373" s="324" t="s">
        <v>353</v>
      </c>
      <c r="E3373" s="340">
        <v>8.89</v>
      </c>
    </row>
    <row r="3374" spans="1:10" x14ac:dyDescent="0.2">
      <c r="C3374" s="324" t="s">
        <v>354</v>
      </c>
      <c r="E3374" s="340">
        <v>1.5902539798165109E-3</v>
      </c>
    </row>
    <row r="3376" spans="1:10" x14ac:dyDescent="0.2">
      <c r="A3376" s="333" t="s">
        <v>614</v>
      </c>
      <c r="B3376" s="333"/>
      <c r="C3376" s="333"/>
      <c r="D3376" s="333"/>
      <c r="E3376" s="333"/>
      <c r="F3376" s="326"/>
      <c r="G3376" s="333"/>
      <c r="H3376" s="333"/>
      <c r="I3376" s="333"/>
      <c r="J3376" s="334" t="s">
        <v>613</v>
      </c>
    </row>
    <row r="3378" spans="1:10" x14ac:dyDescent="0.2">
      <c r="B3378" s="324" t="s">
        <v>356</v>
      </c>
      <c r="E3378" s="335" t="s">
        <v>340</v>
      </c>
    </row>
    <row r="3379" spans="1:10" x14ac:dyDescent="0.2">
      <c r="C3379" s="324" t="s">
        <v>357</v>
      </c>
      <c r="E3379" s="340">
        <v>48.63</v>
      </c>
    </row>
    <row r="3380" spans="1:10" x14ac:dyDescent="0.2">
      <c r="C3380" s="324" t="s">
        <v>358</v>
      </c>
      <c r="E3380" s="340">
        <v>50.82</v>
      </c>
    </row>
    <row r="3381" spans="1:10" x14ac:dyDescent="0.2">
      <c r="C3381" s="324" t="s">
        <v>359</v>
      </c>
      <c r="E3381" s="340">
        <v>51.54</v>
      </c>
    </row>
    <row r="3382" spans="1:10" x14ac:dyDescent="0.2">
      <c r="C3382" s="324" t="s">
        <v>360</v>
      </c>
      <c r="E3382" s="340">
        <v>52.09</v>
      </c>
    </row>
    <row r="3383" spans="1:10" x14ac:dyDescent="0.2">
      <c r="C3383" s="324" t="s">
        <v>361</v>
      </c>
      <c r="E3383" s="340">
        <v>52.56</v>
      </c>
    </row>
    <row r="3384" spans="1:10" x14ac:dyDescent="0.2">
      <c r="C3384" s="324" t="s">
        <v>362</v>
      </c>
      <c r="E3384" s="340">
        <v>52.97</v>
      </c>
    </row>
    <row r="3385" spans="1:10" x14ac:dyDescent="0.2">
      <c r="C3385" s="324" t="s">
        <v>363</v>
      </c>
      <c r="E3385" s="340">
        <v>53.38</v>
      </c>
    </row>
    <row r="3386" spans="1:10" x14ac:dyDescent="0.2">
      <c r="C3386" s="324" t="s">
        <v>364</v>
      </c>
      <c r="E3386" s="340">
        <v>53.85</v>
      </c>
    </row>
    <row r="3387" spans="1:10" x14ac:dyDescent="0.2">
      <c r="C3387" s="324" t="s">
        <v>365</v>
      </c>
      <c r="E3387" s="340">
        <v>54.4</v>
      </c>
    </row>
    <row r="3388" spans="1:10" x14ac:dyDescent="0.2">
      <c r="C3388" s="324" t="s">
        <v>366</v>
      </c>
      <c r="E3388" s="340">
        <v>55.11</v>
      </c>
    </row>
    <row r="3389" spans="1:10" x14ac:dyDescent="0.2">
      <c r="C3389" s="324" t="s">
        <v>367</v>
      </c>
      <c r="E3389" s="340">
        <v>57.52</v>
      </c>
    </row>
    <row r="3391" spans="1:10" x14ac:dyDescent="0.2">
      <c r="A3391" s="333" t="s">
        <v>615</v>
      </c>
      <c r="B3391" s="333"/>
      <c r="C3391" s="333"/>
      <c r="D3391" s="333"/>
      <c r="E3391" s="333"/>
      <c r="F3391" s="326"/>
      <c r="G3391" s="333"/>
      <c r="H3391" s="333"/>
      <c r="I3391" s="333"/>
      <c r="J3391" s="334" t="s">
        <v>616</v>
      </c>
    </row>
    <row r="3393" spans="2:3" x14ac:dyDescent="0.2">
      <c r="B3393" s="324" t="s">
        <v>335</v>
      </c>
    </row>
    <row r="3394" spans="2:3" x14ac:dyDescent="0.2">
      <c r="C3394" s="324" t="s">
        <v>617</v>
      </c>
    </row>
    <row r="3395" spans="2:3" x14ac:dyDescent="0.2">
      <c r="C3395" s="324" t="s">
        <v>618</v>
      </c>
    </row>
    <row r="3396" spans="2:3" x14ac:dyDescent="0.2">
      <c r="C3396" s="324" t="s">
        <v>470</v>
      </c>
    </row>
    <row r="3416" spans="2:5" x14ac:dyDescent="0.2">
      <c r="B3416" s="324" t="s">
        <v>339</v>
      </c>
      <c r="E3416" s="335" t="s">
        <v>340</v>
      </c>
    </row>
    <row r="3417" spans="2:5" x14ac:dyDescent="0.2">
      <c r="C3417" s="324" t="s">
        <v>341</v>
      </c>
      <c r="E3417" s="329">
        <v>1000000</v>
      </c>
    </row>
    <row r="3418" spans="2:5" x14ac:dyDescent="0.2">
      <c r="C3418" s="324" t="s">
        <v>342</v>
      </c>
      <c r="E3418" s="340">
        <v>51.85</v>
      </c>
    </row>
    <row r="3419" spans="2:5" x14ac:dyDescent="0.2">
      <c r="C3419" s="324" t="s">
        <v>343</v>
      </c>
      <c r="E3419" s="340">
        <v>51.849219620000603</v>
      </c>
    </row>
    <row r="3420" spans="2:5" x14ac:dyDescent="0.2">
      <c r="C3420" s="324" t="s">
        <v>344</v>
      </c>
      <c r="E3420" s="340">
        <v>51.85</v>
      </c>
    </row>
    <row r="3421" spans="2:5" x14ac:dyDescent="0.2">
      <c r="C3421" s="324" t="s">
        <v>345</v>
      </c>
      <c r="E3421" s="340">
        <v>51.66</v>
      </c>
    </row>
    <row r="3422" spans="2:5" x14ac:dyDescent="0.2">
      <c r="C3422" s="324" t="s">
        <v>346</v>
      </c>
      <c r="E3422" s="340">
        <v>1.5449284725865702</v>
      </c>
    </row>
    <row r="3423" spans="2:5" x14ac:dyDescent="0.2">
      <c r="C3423" s="324" t="s">
        <v>347</v>
      </c>
      <c r="E3423" s="340">
        <v>2.3868039854086724</v>
      </c>
    </row>
    <row r="3424" spans="2:5" x14ac:dyDescent="0.2">
      <c r="C3424" s="324" t="s">
        <v>348</v>
      </c>
      <c r="E3424" s="341">
        <v>4.4691554086989758E-4</v>
      </c>
    </row>
    <row r="3425" spans="1:10" x14ac:dyDescent="0.2">
      <c r="C3425" s="324" t="s">
        <v>349</v>
      </c>
      <c r="E3425" s="337">
        <v>2.4201195525172445</v>
      </c>
    </row>
    <row r="3426" spans="1:10" x14ac:dyDescent="0.2">
      <c r="C3426" s="324" t="s">
        <v>350</v>
      </c>
      <c r="E3426" s="336">
        <v>2.9796561720875369E-2</v>
      </c>
    </row>
    <row r="3427" spans="1:10" x14ac:dyDescent="0.2">
      <c r="C3427" s="324" t="s">
        <v>351</v>
      </c>
      <c r="E3427" s="340">
        <v>47.62</v>
      </c>
    </row>
    <row r="3428" spans="1:10" x14ac:dyDescent="0.2">
      <c r="C3428" s="324" t="s">
        <v>352</v>
      </c>
      <c r="E3428" s="340">
        <v>56.29</v>
      </c>
    </row>
    <row r="3429" spans="1:10" x14ac:dyDescent="0.2">
      <c r="C3429" s="324" t="s">
        <v>353</v>
      </c>
      <c r="E3429" s="340">
        <v>8.6700000000000017</v>
      </c>
    </row>
    <row r="3430" spans="1:10" x14ac:dyDescent="0.2">
      <c r="C3430" s="324" t="s">
        <v>354</v>
      </c>
      <c r="E3430" s="340">
        <v>1.5449284725865702E-3</v>
      </c>
    </row>
    <row r="3432" spans="1:10" x14ac:dyDescent="0.2">
      <c r="A3432" s="333" t="s">
        <v>619</v>
      </c>
      <c r="B3432" s="333"/>
      <c r="C3432" s="333"/>
      <c r="D3432" s="333"/>
      <c r="E3432" s="333"/>
      <c r="F3432" s="326"/>
      <c r="G3432" s="333"/>
      <c r="H3432" s="333"/>
      <c r="I3432" s="333"/>
      <c r="J3432" s="334" t="s">
        <v>616</v>
      </c>
    </row>
    <row r="3434" spans="1:10" x14ac:dyDescent="0.2">
      <c r="B3434" s="324" t="s">
        <v>356</v>
      </c>
      <c r="E3434" s="335" t="s">
        <v>340</v>
      </c>
    </row>
    <row r="3435" spans="1:10" x14ac:dyDescent="0.2">
      <c r="C3435" s="324" t="s">
        <v>357</v>
      </c>
      <c r="E3435" s="340">
        <v>47.62</v>
      </c>
    </row>
    <row r="3436" spans="1:10" x14ac:dyDescent="0.2">
      <c r="C3436" s="324" t="s">
        <v>358</v>
      </c>
      <c r="E3436" s="340">
        <v>49.76</v>
      </c>
    </row>
    <row r="3437" spans="1:10" x14ac:dyDescent="0.2">
      <c r="C3437" s="324" t="s">
        <v>359</v>
      </c>
      <c r="E3437" s="340">
        <v>50.46</v>
      </c>
    </row>
    <row r="3438" spans="1:10" x14ac:dyDescent="0.2">
      <c r="C3438" s="324" t="s">
        <v>360</v>
      </c>
      <c r="E3438" s="340">
        <v>51</v>
      </c>
    </row>
    <row r="3439" spans="1:10" x14ac:dyDescent="0.2">
      <c r="C3439" s="324" t="s">
        <v>361</v>
      </c>
      <c r="E3439" s="340">
        <v>51.45</v>
      </c>
    </row>
    <row r="3440" spans="1:10" x14ac:dyDescent="0.2">
      <c r="C3440" s="324" t="s">
        <v>362</v>
      </c>
      <c r="E3440" s="340">
        <v>51.85</v>
      </c>
    </row>
    <row r="3441" spans="1:10" x14ac:dyDescent="0.2">
      <c r="C3441" s="324" t="s">
        <v>363</v>
      </c>
      <c r="E3441" s="340">
        <v>52.25</v>
      </c>
    </row>
    <row r="3442" spans="1:10" x14ac:dyDescent="0.2">
      <c r="C3442" s="324" t="s">
        <v>364</v>
      </c>
      <c r="E3442" s="340">
        <v>52.7</v>
      </c>
    </row>
    <row r="3443" spans="1:10" x14ac:dyDescent="0.2">
      <c r="C3443" s="324" t="s">
        <v>365</v>
      </c>
      <c r="E3443" s="340">
        <v>53.24</v>
      </c>
    </row>
    <row r="3444" spans="1:10" x14ac:dyDescent="0.2">
      <c r="C3444" s="324" t="s">
        <v>366</v>
      </c>
      <c r="E3444" s="340">
        <v>53.93</v>
      </c>
    </row>
    <row r="3445" spans="1:10" x14ac:dyDescent="0.2">
      <c r="C3445" s="324" t="s">
        <v>367</v>
      </c>
      <c r="E3445" s="340">
        <v>56.29</v>
      </c>
    </row>
    <row r="3447" spans="1:10" x14ac:dyDescent="0.2">
      <c r="A3447" s="333" t="s">
        <v>620</v>
      </c>
      <c r="B3447" s="333"/>
      <c r="C3447" s="333"/>
      <c r="D3447" s="333"/>
      <c r="E3447" s="333"/>
      <c r="F3447" s="326"/>
      <c r="G3447" s="333"/>
      <c r="H3447" s="333"/>
      <c r="I3447" s="333"/>
      <c r="J3447" s="334" t="s">
        <v>621</v>
      </c>
    </row>
    <row r="3449" spans="1:10" x14ac:dyDescent="0.2">
      <c r="B3449" s="324" t="s">
        <v>335</v>
      </c>
    </row>
    <row r="3450" spans="1:10" x14ac:dyDescent="0.2">
      <c r="C3450" s="324" t="s">
        <v>622</v>
      </c>
    </row>
    <row r="3451" spans="1:10" x14ac:dyDescent="0.2">
      <c r="C3451" s="324" t="s">
        <v>623</v>
      </c>
    </row>
    <row r="3452" spans="1:10" x14ac:dyDescent="0.2">
      <c r="C3452" s="324" t="s">
        <v>470</v>
      </c>
    </row>
    <row r="3472" spans="2:5" x14ac:dyDescent="0.2">
      <c r="B3472" s="324" t="s">
        <v>339</v>
      </c>
      <c r="E3472" s="335" t="s">
        <v>340</v>
      </c>
    </row>
    <row r="3473" spans="1:10" x14ac:dyDescent="0.2">
      <c r="C3473" s="324" t="s">
        <v>341</v>
      </c>
      <c r="E3473" s="329">
        <v>1000000</v>
      </c>
    </row>
    <row r="3474" spans="1:10" x14ac:dyDescent="0.2">
      <c r="C3474" s="324" t="s">
        <v>342</v>
      </c>
      <c r="E3474" s="340">
        <v>43.6</v>
      </c>
    </row>
    <row r="3475" spans="1:10" x14ac:dyDescent="0.2">
      <c r="C3475" s="324" t="s">
        <v>343</v>
      </c>
      <c r="E3475" s="340">
        <v>43.616610079999134</v>
      </c>
    </row>
    <row r="3476" spans="1:10" x14ac:dyDescent="0.2">
      <c r="C3476" s="324" t="s">
        <v>344</v>
      </c>
      <c r="E3476" s="340">
        <v>43.61</v>
      </c>
    </row>
    <row r="3477" spans="1:10" x14ac:dyDescent="0.2">
      <c r="C3477" s="324" t="s">
        <v>345</v>
      </c>
      <c r="E3477" s="340">
        <v>43.71</v>
      </c>
    </row>
    <row r="3478" spans="1:10" x14ac:dyDescent="0.2">
      <c r="C3478" s="324" t="s">
        <v>346</v>
      </c>
      <c r="E3478" s="340">
        <v>0.91348928012603758</v>
      </c>
    </row>
    <row r="3479" spans="1:10" x14ac:dyDescent="0.2">
      <c r="C3479" s="324" t="s">
        <v>347</v>
      </c>
      <c r="E3479" s="340">
        <v>0.83446266490518628</v>
      </c>
    </row>
    <row r="3480" spans="1:10" x14ac:dyDescent="0.2">
      <c r="C3480" s="324" t="s">
        <v>348</v>
      </c>
      <c r="E3480" s="336">
        <v>4.8504432774973898E-2</v>
      </c>
    </row>
    <row r="3481" spans="1:10" x14ac:dyDescent="0.2">
      <c r="C3481" s="324" t="s">
        <v>349</v>
      </c>
      <c r="E3481" s="337">
        <v>3.0129592713355207</v>
      </c>
    </row>
    <row r="3482" spans="1:10" x14ac:dyDescent="0.2">
      <c r="C3482" s="324" t="s">
        <v>350</v>
      </c>
      <c r="E3482" s="336">
        <v>2.0943610208371693E-2</v>
      </c>
    </row>
    <row r="3483" spans="1:10" x14ac:dyDescent="0.2">
      <c r="C3483" s="324" t="s">
        <v>351</v>
      </c>
      <c r="E3483" s="340">
        <v>39.08</v>
      </c>
    </row>
    <row r="3484" spans="1:10" x14ac:dyDescent="0.2">
      <c r="C3484" s="324" t="s">
        <v>352</v>
      </c>
      <c r="E3484" s="340">
        <v>48.23</v>
      </c>
    </row>
    <row r="3485" spans="1:10" x14ac:dyDescent="0.2">
      <c r="C3485" s="324" t="s">
        <v>353</v>
      </c>
      <c r="E3485" s="340">
        <v>9.1499999999999986</v>
      </c>
    </row>
    <row r="3486" spans="1:10" x14ac:dyDescent="0.2">
      <c r="C3486" s="324" t="s">
        <v>354</v>
      </c>
      <c r="E3486" s="340">
        <v>9.1348928012603757E-4</v>
      </c>
    </row>
    <row r="3488" spans="1:10" x14ac:dyDescent="0.2">
      <c r="A3488" s="333" t="s">
        <v>624</v>
      </c>
      <c r="B3488" s="333"/>
      <c r="C3488" s="333"/>
      <c r="D3488" s="333"/>
      <c r="E3488" s="333"/>
      <c r="F3488" s="326"/>
      <c r="G3488" s="333"/>
      <c r="H3488" s="333"/>
      <c r="I3488" s="333"/>
      <c r="J3488" s="334" t="s">
        <v>621</v>
      </c>
    </row>
    <row r="3490" spans="1:10" x14ac:dyDescent="0.2">
      <c r="B3490" s="324" t="s">
        <v>356</v>
      </c>
      <c r="E3490" s="335" t="s">
        <v>340</v>
      </c>
    </row>
    <row r="3491" spans="1:10" x14ac:dyDescent="0.2">
      <c r="C3491" s="324" t="s">
        <v>357</v>
      </c>
      <c r="E3491" s="340">
        <v>39.08</v>
      </c>
    </row>
    <row r="3492" spans="1:10" x14ac:dyDescent="0.2">
      <c r="C3492" s="324" t="s">
        <v>358</v>
      </c>
      <c r="E3492" s="340">
        <v>42.45</v>
      </c>
    </row>
    <row r="3493" spans="1:10" x14ac:dyDescent="0.2">
      <c r="C3493" s="324" t="s">
        <v>359</v>
      </c>
      <c r="E3493" s="340">
        <v>42.85</v>
      </c>
    </row>
    <row r="3494" spans="1:10" x14ac:dyDescent="0.2">
      <c r="C3494" s="324" t="s">
        <v>360</v>
      </c>
      <c r="E3494" s="340">
        <v>43.13</v>
      </c>
    </row>
    <row r="3495" spans="1:10" x14ac:dyDescent="0.2">
      <c r="C3495" s="324" t="s">
        <v>361</v>
      </c>
      <c r="E3495" s="340">
        <v>43.38</v>
      </c>
    </row>
    <row r="3496" spans="1:10" x14ac:dyDescent="0.2">
      <c r="C3496" s="324" t="s">
        <v>362</v>
      </c>
      <c r="E3496" s="340">
        <v>43.61</v>
      </c>
    </row>
    <row r="3497" spans="1:10" x14ac:dyDescent="0.2">
      <c r="C3497" s="324" t="s">
        <v>363</v>
      </c>
      <c r="E3497" s="340">
        <v>43.84</v>
      </c>
    </row>
    <row r="3498" spans="1:10" x14ac:dyDescent="0.2">
      <c r="C3498" s="324" t="s">
        <v>364</v>
      </c>
      <c r="E3498" s="340">
        <v>44.09</v>
      </c>
    </row>
    <row r="3499" spans="1:10" x14ac:dyDescent="0.2">
      <c r="C3499" s="324" t="s">
        <v>365</v>
      </c>
      <c r="E3499" s="340">
        <v>44.38</v>
      </c>
    </row>
    <row r="3500" spans="1:10" x14ac:dyDescent="0.2">
      <c r="C3500" s="324" t="s">
        <v>366</v>
      </c>
      <c r="E3500" s="340">
        <v>44.79</v>
      </c>
    </row>
    <row r="3501" spans="1:10" x14ac:dyDescent="0.2">
      <c r="C3501" s="324" t="s">
        <v>367</v>
      </c>
      <c r="E3501" s="340">
        <v>48.23</v>
      </c>
    </row>
    <row r="3503" spans="1:10" x14ac:dyDescent="0.2">
      <c r="A3503" s="333" t="s">
        <v>625</v>
      </c>
      <c r="B3503" s="333"/>
      <c r="C3503" s="333"/>
      <c r="D3503" s="333"/>
      <c r="E3503" s="333"/>
      <c r="F3503" s="326"/>
      <c r="G3503" s="333"/>
      <c r="H3503" s="333"/>
      <c r="I3503" s="333"/>
      <c r="J3503" s="334" t="s">
        <v>626</v>
      </c>
    </row>
    <row r="3505" spans="2:3" x14ac:dyDescent="0.2">
      <c r="B3505" s="324" t="s">
        <v>335</v>
      </c>
    </row>
    <row r="3506" spans="2:3" x14ac:dyDescent="0.2">
      <c r="C3506" s="324" t="s">
        <v>627</v>
      </c>
    </row>
    <row r="3507" spans="2:3" x14ac:dyDescent="0.2">
      <c r="C3507" s="324" t="s">
        <v>628</v>
      </c>
    </row>
    <row r="3508" spans="2:3" x14ac:dyDescent="0.2">
      <c r="C3508" s="324" t="s">
        <v>470</v>
      </c>
    </row>
    <row r="3528" spans="2:5" x14ac:dyDescent="0.2">
      <c r="B3528" s="324" t="s">
        <v>339</v>
      </c>
      <c r="E3528" s="335" t="s">
        <v>340</v>
      </c>
    </row>
    <row r="3529" spans="2:5" x14ac:dyDescent="0.2">
      <c r="C3529" s="324" t="s">
        <v>341</v>
      </c>
      <c r="E3529" s="329">
        <v>1000000</v>
      </c>
    </row>
    <row r="3530" spans="2:5" x14ac:dyDescent="0.2">
      <c r="C3530" s="324" t="s">
        <v>342</v>
      </c>
      <c r="E3530" s="340">
        <v>25.9</v>
      </c>
    </row>
    <row r="3531" spans="2:5" x14ac:dyDescent="0.2">
      <c r="C3531" s="324" t="s">
        <v>343</v>
      </c>
      <c r="E3531" s="340">
        <v>25.90996394999943</v>
      </c>
    </row>
    <row r="3532" spans="2:5" x14ac:dyDescent="0.2">
      <c r="C3532" s="324" t="s">
        <v>344</v>
      </c>
      <c r="E3532" s="340">
        <v>25.9</v>
      </c>
    </row>
    <row r="3533" spans="2:5" x14ac:dyDescent="0.2">
      <c r="C3533" s="324" t="s">
        <v>345</v>
      </c>
      <c r="E3533" s="340">
        <v>26</v>
      </c>
    </row>
    <row r="3534" spans="2:5" x14ac:dyDescent="0.2">
      <c r="C3534" s="324" t="s">
        <v>346</v>
      </c>
      <c r="E3534" s="340">
        <v>1.0575796064951957</v>
      </c>
    </row>
    <row r="3535" spans="2:5" x14ac:dyDescent="0.2">
      <c r="C3535" s="324" t="s">
        <v>347</v>
      </c>
      <c r="E3535" s="340">
        <v>1.1184746240745331</v>
      </c>
    </row>
    <row r="3536" spans="2:5" x14ac:dyDescent="0.2">
      <c r="C3536" s="324" t="s">
        <v>348</v>
      </c>
      <c r="E3536" s="336">
        <v>2.6353675617926293E-2</v>
      </c>
    </row>
    <row r="3537" spans="1:10" x14ac:dyDescent="0.2">
      <c r="C3537" s="324" t="s">
        <v>349</v>
      </c>
      <c r="E3537" s="337">
        <v>2.9990041624105834</v>
      </c>
    </row>
    <row r="3538" spans="1:10" x14ac:dyDescent="0.2">
      <c r="C3538" s="324" t="s">
        <v>350</v>
      </c>
      <c r="E3538" s="336">
        <v>4.0817486606160212E-2</v>
      </c>
    </row>
    <row r="3539" spans="1:10" x14ac:dyDescent="0.2">
      <c r="C3539" s="324" t="s">
        <v>351</v>
      </c>
      <c r="E3539" s="340">
        <v>20.86</v>
      </c>
    </row>
    <row r="3540" spans="1:10" x14ac:dyDescent="0.2">
      <c r="C3540" s="324" t="s">
        <v>352</v>
      </c>
      <c r="E3540" s="340">
        <v>31.2</v>
      </c>
    </row>
    <row r="3541" spans="1:10" x14ac:dyDescent="0.2">
      <c r="C3541" s="324" t="s">
        <v>353</v>
      </c>
      <c r="E3541" s="340">
        <v>10.34</v>
      </c>
    </row>
    <row r="3542" spans="1:10" x14ac:dyDescent="0.2">
      <c r="C3542" s="324" t="s">
        <v>354</v>
      </c>
      <c r="E3542" s="340">
        <v>1.0575796064951958E-3</v>
      </c>
    </row>
    <row r="3544" spans="1:10" x14ac:dyDescent="0.2">
      <c r="A3544" s="333" t="s">
        <v>629</v>
      </c>
      <c r="B3544" s="333"/>
      <c r="C3544" s="333"/>
      <c r="D3544" s="333"/>
      <c r="E3544" s="333"/>
      <c r="F3544" s="326"/>
      <c r="G3544" s="333"/>
      <c r="H3544" s="333"/>
      <c r="I3544" s="333"/>
      <c r="J3544" s="334" t="s">
        <v>626</v>
      </c>
    </row>
    <row r="3546" spans="1:10" x14ac:dyDescent="0.2">
      <c r="B3546" s="324" t="s">
        <v>356</v>
      </c>
      <c r="E3546" s="335" t="s">
        <v>340</v>
      </c>
    </row>
    <row r="3547" spans="1:10" x14ac:dyDescent="0.2">
      <c r="C3547" s="324" t="s">
        <v>357</v>
      </c>
      <c r="E3547" s="340">
        <v>20.86</v>
      </c>
    </row>
    <row r="3548" spans="1:10" x14ac:dyDescent="0.2">
      <c r="C3548" s="324" t="s">
        <v>358</v>
      </c>
      <c r="E3548" s="340">
        <v>24.56</v>
      </c>
    </row>
    <row r="3549" spans="1:10" x14ac:dyDescent="0.2">
      <c r="C3549" s="324" t="s">
        <v>359</v>
      </c>
      <c r="E3549" s="340">
        <v>25.02</v>
      </c>
    </row>
    <row r="3550" spans="1:10" x14ac:dyDescent="0.2">
      <c r="C3550" s="324" t="s">
        <v>360</v>
      </c>
      <c r="E3550" s="340">
        <v>25.35</v>
      </c>
    </row>
    <row r="3551" spans="1:10" x14ac:dyDescent="0.2">
      <c r="C3551" s="324" t="s">
        <v>361</v>
      </c>
      <c r="E3551" s="340">
        <v>25.64</v>
      </c>
    </row>
    <row r="3552" spans="1:10" x14ac:dyDescent="0.2">
      <c r="C3552" s="324" t="s">
        <v>362</v>
      </c>
      <c r="E3552" s="340">
        <v>25.9</v>
      </c>
    </row>
    <row r="3553" spans="1:10" x14ac:dyDescent="0.2">
      <c r="C3553" s="324" t="s">
        <v>363</v>
      </c>
      <c r="E3553" s="340">
        <v>26.17</v>
      </c>
    </row>
    <row r="3554" spans="1:10" x14ac:dyDescent="0.2">
      <c r="C3554" s="324" t="s">
        <v>364</v>
      </c>
      <c r="E3554" s="340">
        <v>26.46</v>
      </c>
    </row>
    <row r="3555" spans="1:10" x14ac:dyDescent="0.2">
      <c r="C3555" s="324" t="s">
        <v>365</v>
      </c>
      <c r="E3555" s="340">
        <v>26.8</v>
      </c>
    </row>
    <row r="3556" spans="1:10" x14ac:dyDescent="0.2">
      <c r="C3556" s="324" t="s">
        <v>366</v>
      </c>
      <c r="E3556" s="340">
        <v>27.27</v>
      </c>
    </row>
    <row r="3557" spans="1:10" x14ac:dyDescent="0.2">
      <c r="C3557" s="324" t="s">
        <v>367</v>
      </c>
      <c r="E3557" s="340">
        <v>31.2</v>
      </c>
    </row>
    <row r="3559" spans="1:10" x14ac:dyDescent="0.2">
      <c r="A3559" s="333" t="s">
        <v>630</v>
      </c>
      <c r="B3559" s="333"/>
      <c r="C3559" s="333"/>
      <c r="D3559" s="333"/>
      <c r="E3559" s="333"/>
      <c r="F3559" s="326"/>
      <c r="G3559" s="333"/>
      <c r="H3559" s="333"/>
      <c r="I3559" s="333"/>
      <c r="J3559" s="334" t="s">
        <v>631</v>
      </c>
    </row>
    <row r="3561" spans="1:10" x14ac:dyDescent="0.2">
      <c r="B3561" s="324" t="s">
        <v>335</v>
      </c>
    </row>
    <row r="3562" spans="1:10" x14ac:dyDescent="0.2">
      <c r="C3562" s="324" t="s">
        <v>632</v>
      </c>
    </row>
    <row r="3563" spans="1:10" x14ac:dyDescent="0.2">
      <c r="C3563" s="324" t="s">
        <v>633</v>
      </c>
    </row>
    <row r="3564" spans="1:10" x14ac:dyDescent="0.2">
      <c r="C3564" s="324" t="s">
        <v>470</v>
      </c>
    </row>
    <row r="3584" spans="2:5" x14ac:dyDescent="0.2">
      <c r="B3584" s="324" t="s">
        <v>339</v>
      </c>
      <c r="E3584" s="335" t="s">
        <v>340</v>
      </c>
    </row>
    <row r="3585" spans="1:10" x14ac:dyDescent="0.2">
      <c r="C3585" s="324" t="s">
        <v>341</v>
      </c>
      <c r="E3585" s="329">
        <v>1000000</v>
      </c>
    </row>
    <row r="3586" spans="1:10" x14ac:dyDescent="0.2">
      <c r="C3586" s="324" t="s">
        <v>342</v>
      </c>
      <c r="E3586" s="340">
        <v>17.510000000000002</v>
      </c>
    </row>
    <row r="3587" spans="1:10" x14ac:dyDescent="0.2">
      <c r="C3587" s="324" t="s">
        <v>343</v>
      </c>
      <c r="E3587" s="340">
        <v>17.512713479999913</v>
      </c>
    </row>
    <row r="3588" spans="1:10" x14ac:dyDescent="0.2">
      <c r="C3588" s="324" t="s">
        <v>344</v>
      </c>
      <c r="E3588" s="340">
        <v>17.510000000000002</v>
      </c>
    </row>
    <row r="3589" spans="1:10" x14ac:dyDescent="0.2">
      <c r="C3589" s="324" t="s">
        <v>345</v>
      </c>
      <c r="E3589" s="340">
        <v>17.510000000000002</v>
      </c>
    </row>
    <row r="3590" spans="1:10" x14ac:dyDescent="0.2">
      <c r="C3590" s="324" t="s">
        <v>346</v>
      </c>
      <c r="E3590" s="340">
        <v>0.21386163836232749</v>
      </c>
    </row>
    <row r="3591" spans="1:10" x14ac:dyDescent="0.2">
      <c r="C3591" s="324" t="s">
        <v>347</v>
      </c>
      <c r="E3591" s="340">
        <v>4.5736800363018949E-2</v>
      </c>
    </row>
    <row r="3592" spans="1:10" x14ac:dyDescent="0.2">
      <c r="C3592" s="324" t="s">
        <v>348</v>
      </c>
      <c r="E3592" s="336">
        <v>5.9554301091043323E-2</v>
      </c>
    </row>
    <row r="3593" spans="1:10" x14ac:dyDescent="0.2">
      <c r="C3593" s="324" t="s">
        <v>349</v>
      </c>
      <c r="E3593" s="337">
        <v>2.9548178914478904</v>
      </c>
    </row>
    <row r="3594" spans="1:10" x14ac:dyDescent="0.2">
      <c r="C3594" s="324" t="s">
        <v>350</v>
      </c>
      <c r="E3594" s="336">
        <v>1.2211793369803282E-2</v>
      </c>
    </row>
    <row r="3595" spans="1:10" x14ac:dyDescent="0.2">
      <c r="C3595" s="324" t="s">
        <v>351</v>
      </c>
      <c r="E3595" s="340">
        <v>16.559999999999999</v>
      </c>
    </row>
    <row r="3596" spans="1:10" x14ac:dyDescent="0.2">
      <c r="C3596" s="324" t="s">
        <v>352</v>
      </c>
      <c r="E3596" s="340">
        <v>18.62</v>
      </c>
    </row>
    <row r="3597" spans="1:10" x14ac:dyDescent="0.2">
      <c r="C3597" s="324" t="s">
        <v>353</v>
      </c>
      <c r="E3597" s="340">
        <v>2.0600000000000023</v>
      </c>
    </row>
    <row r="3598" spans="1:10" x14ac:dyDescent="0.2">
      <c r="C3598" s="324" t="s">
        <v>354</v>
      </c>
      <c r="E3598" s="340">
        <v>2.1386163836232749E-4</v>
      </c>
    </row>
    <row r="3600" spans="1:10" x14ac:dyDescent="0.2">
      <c r="A3600" s="333" t="s">
        <v>634</v>
      </c>
      <c r="B3600" s="333"/>
      <c r="C3600" s="333"/>
      <c r="D3600" s="333"/>
      <c r="E3600" s="333"/>
      <c r="F3600" s="326"/>
      <c r="G3600" s="333"/>
      <c r="H3600" s="333"/>
      <c r="I3600" s="333"/>
      <c r="J3600" s="334" t="s">
        <v>631</v>
      </c>
    </row>
    <row r="3602" spans="1:10" x14ac:dyDescent="0.2">
      <c r="B3602" s="324" t="s">
        <v>356</v>
      </c>
      <c r="E3602" s="335" t="s">
        <v>340</v>
      </c>
    </row>
    <row r="3603" spans="1:10" x14ac:dyDescent="0.2">
      <c r="C3603" s="324" t="s">
        <v>357</v>
      </c>
      <c r="E3603" s="340">
        <v>16.559999999999999</v>
      </c>
    </row>
    <row r="3604" spans="1:10" x14ac:dyDescent="0.2">
      <c r="C3604" s="324" t="s">
        <v>358</v>
      </c>
      <c r="E3604" s="340">
        <v>17.239999999999998</v>
      </c>
    </row>
    <row r="3605" spans="1:10" x14ac:dyDescent="0.2">
      <c r="C3605" s="324" t="s">
        <v>359</v>
      </c>
      <c r="E3605" s="340">
        <v>17.329999999999998</v>
      </c>
    </row>
    <row r="3606" spans="1:10" x14ac:dyDescent="0.2">
      <c r="C3606" s="324" t="s">
        <v>360</v>
      </c>
      <c r="E3606" s="340">
        <v>17.399999999999999</v>
      </c>
    </row>
    <row r="3607" spans="1:10" x14ac:dyDescent="0.2">
      <c r="C3607" s="324" t="s">
        <v>361</v>
      </c>
      <c r="E3607" s="340">
        <v>17.46</v>
      </c>
    </row>
    <row r="3608" spans="1:10" x14ac:dyDescent="0.2">
      <c r="C3608" s="324" t="s">
        <v>362</v>
      </c>
      <c r="E3608" s="340">
        <v>17.510000000000002</v>
      </c>
    </row>
    <row r="3609" spans="1:10" x14ac:dyDescent="0.2">
      <c r="C3609" s="324" t="s">
        <v>363</v>
      </c>
      <c r="E3609" s="340">
        <v>17.57</v>
      </c>
    </row>
    <row r="3610" spans="1:10" x14ac:dyDescent="0.2">
      <c r="C3610" s="324" t="s">
        <v>364</v>
      </c>
      <c r="E3610" s="340">
        <v>17.62</v>
      </c>
    </row>
    <row r="3611" spans="1:10" x14ac:dyDescent="0.2">
      <c r="C3611" s="324" t="s">
        <v>365</v>
      </c>
      <c r="E3611" s="340">
        <v>17.690000000000001</v>
      </c>
    </row>
    <row r="3612" spans="1:10" x14ac:dyDescent="0.2">
      <c r="C3612" s="324" t="s">
        <v>366</v>
      </c>
      <c r="E3612" s="340">
        <v>17.79</v>
      </c>
    </row>
    <row r="3613" spans="1:10" x14ac:dyDescent="0.2">
      <c r="C3613" s="324" t="s">
        <v>367</v>
      </c>
      <c r="E3613" s="340">
        <v>18.62</v>
      </c>
    </row>
    <row r="3615" spans="1:10" x14ac:dyDescent="0.2">
      <c r="A3615" s="333" t="s">
        <v>635</v>
      </c>
      <c r="B3615" s="333"/>
      <c r="C3615" s="333"/>
      <c r="D3615" s="333"/>
      <c r="E3615" s="333"/>
      <c r="F3615" s="326"/>
      <c r="G3615" s="333"/>
      <c r="H3615" s="333"/>
      <c r="I3615" s="333"/>
      <c r="J3615" s="334" t="s">
        <v>636</v>
      </c>
    </row>
    <row r="3617" spans="2:3" x14ac:dyDescent="0.2">
      <c r="B3617" s="324" t="s">
        <v>335</v>
      </c>
    </row>
    <row r="3618" spans="2:3" x14ac:dyDescent="0.2">
      <c r="C3618" s="324" t="s">
        <v>637</v>
      </c>
    </row>
    <row r="3619" spans="2:3" x14ac:dyDescent="0.2">
      <c r="C3619" s="324" t="s">
        <v>638</v>
      </c>
    </row>
    <row r="3620" spans="2:3" x14ac:dyDescent="0.2">
      <c r="C3620" s="324" t="s">
        <v>470</v>
      </c>
    </row>
    <row r="3640" spans="2:5" x14ac:dyDescent="0.2">
      <c r="B3640" s="324" t="s">
        <v>339</v>
      </c>
      <c r="E3640" s="335" t="s">
        <v>340</v>
      </c>
    </row>
    <row r="3641" spans="2:5" x14ac:dyDescent="0.2">
      <c r="C3641" s="324" t="s">
        <v>341</v>
      </c>
      <c r="E3641" s="329">
        <v>1000000</v>
      </c>
    </row>
    <row r="3642" spans="2:5" x14ac:dyDescent="0.2">
      <c r="C3642" s="324" t="s">
        <v>342</v>
      </c>
      <c r="E3642" s="340">
        <v>17.649999999999999</v>
      </c>
    </row>
    <row r="3643" spans="2:5" x14ac:dyDescent="0.2">
      <c r="C3643" s="324" t="s">
        <v>343</v>
      </c>
      <c r="E3643" s="340">
        <v>17.659222550000425</v>
      </c>
    </row>
    <row r="3644" spans="2:5" x14ac:dyDescent="0.2">
      <c r="C3644" s="324" t="s">
        <v>344</v>
      </c>
      <c r="E3644" s="340">
        <v>17.66</v>
      </c>
    </row>
    <row r="3645" spans="2:5" x14ac:dyDescent="0.2">
      <c r="C3645" s="324" t="s">
        <v>345</v>
      </c>
      <c r="E3645" s="340">
        <v>17.64</v>
      </c>
    </row>
    <row r="3646" spans="2:5" x14ac:dyDescent="0.2">
      <c r="C3646" s="324" t="s">
        <v>346</v>
      </c>
      <c r="E3646" s="340">
        <v>0.21839041179932756</v>
      </c>
    </row>
    <row r="3647" spans="2:5" x14ac:dyDescent="0.2">
      <c r="C3647" s="324" t="s">
        <v>347</v>
      </c>
      <c r="E3647" s="340">
        <v>4.7694371965879868E-2</v>
      </c>
    </row>
    <row r="3648" spans="2:5" x14ac:dyDescent="0.2">
      <c r="C3648" s="324" t="s">
        <v>348</v>
      </c>
      <c r="E3648" s="336">
        <v>3.5411522563791695E-2</v>
      </c>
    </row>
    <row r="3649" spans="1:10" x14ac:dyDescent="0.2">
      <c r="C3649" s="324" t="s">
        <v>349</v>
      </c>
      <c r="E3649" s="337">
        <v>2.9627235002399246</v>
      </c>
    </row>
    <row r="3650" spans="1:10" x14ac:dyDescent="0.2">
      <c r="C3650" s="324" t="s">
        <v>350</v>
      </c>
      <c r="E3650" s="336">
        <v>1.2366932416247412E-2</v>
      </c>
    </row>
    <row r="3651" spans="1:10" x14ac:dyDescent="0.2">
      <c r="C3651" s="324" t="s">
        <v>351</v>
      </c>
      <c r="E3651" s="340">
        <v>16.64</v>
      </c>
    </row>
    <row r="3652" spans="1:10" x14ac:dyDescent="0.2">
      <c r="C3652" s="324" t="s">
        <v>352</v>
      </c>
      <c r="E3652" s="340">
        <v>18.739999999999998</v>
      </c>
    </row>
    <row r="3653" spans="1:10" x14ac:dyDescent="0.2">
      <c r="C3653" s="324" t="s">
        <v>353</v>
      </c>
      <c r="E3653" s="340">
        <v>2.0999999999999979</v>
      </c>
    </row>
    <row r="3654" spans="1:10" x14ac:dyDescent="0.2">
      <c r="C3654" s="324" t="s">
        <v>354</v>
      </c>
      <c r="E3654" s="340">
        <v>2.1839041179932755E-4</v>
      </c>
    </row>
    <row r="3656" spans="1:10" x14ac:dyDescent="0.2">
      <c r="A3656" s="333" t="s">
        <v>639</v>
      </c>
      <c r="B3656" s="333"/>
      <c r="C3656" s="333"/>
      <c r="D3656" s="333"/>
      <c r="E3656" s="333"/>
      <c r="F3656" s="326"/>
      <c r="G3656" s="333"/>
      <c r="H3656" s="333"/>
      <c r="I3656" s="333"/>
      <c r="J3656" s="334" t="s">
        <v>636</v>
      </c>
    </row>
    <row r="3658" spans="1:10" x14ac:dyDescent="0.2">
      <c r="B3658" s="324" t="s">
        <v>356</v>
      </c>
      <c r="E3658" s="335" t="s">
        <v>340</v>
      </c>
    </row>
    <row r="3659" spans="1:10" x14ac:dyDescent="0.2">
      <c r="C3659" s="324" t="s">
        <v>357</v>
      </c>
      <c r="E3659" s="340">
        <v>16.64</v>
      </c>
    </row>
    <row r="3660" spans="1:10" x14ac:dyDescent="0.2">
      <c r="C3660" s="324" t="s">
        <v>358</v>
      </c>
      <c r="E3660" s="340">
        <v>17.38</v>
      </c>
    </row>
    <row r="3661" spans="1:10" x14ac:dyDescent="0.2">
      <c r="C3661" s="324" t="s">
        <v>359</v>
      </c>
      <c r="E3661" s="340">
        <v>17.47</v>
      </c>
    </row>
    <row r="3662" spans="1:10" x14ac:dyDescent="0.2">
      <c r="C3662" s="324" t="s">
        <v>360</v>
      </c>
      <c r="E3662" s="340">
        <v>17.54</v>
      </c>
    </row>
    <row r="3663" spans="1:10" x14ac:dyDescent="0.2">
      <c r="C3663" s="324" t="s">
        <v>361</v>
      </c>
      <c r="E3663" s="340">
        <v>17.600000000000001</v>
      </c>
    </row>
    <row r="3664" spans="1:10" x14ac:dyDescent="0.2">
      <c r="C3664" s="324" t="s">
        <v>362</v>
      </c>
      <c r="E3664" s="340">
        <v>17.66</v>
      </c>
    </row>
    <row r="3665" spans="1:10" x14ac:dyDescent="0.2">
      <c r="C3665" s="324" t="s">
        <v>363</v>
      </c>
      <c r="E3665" s="340">
        <v>17.71</v>
      </c>
    </row>
    <row r="3666" spans="1:10" x14ac:dyDescent="0.2">
      <c r="C3666" s="324" t="s">
        <v>364</v>
      </c>
      <c r="E3666" s="340">
        <v>17.77</v>
      </c>
    </row>
    <row r="3667" spans="1:10" x14ac:dyDescent="0.2">
      <c r="C3667" s="324" t="s">
        <v>365</v>
      </c>
      <c r="E3667" s="340">
        <v>17.84</v>
      </c>
    </row>
    <row r="3668" spans="1:10" x14ac:dyDescent="0.2">
      <c r="C3668" s="324" t="s">
        <v>366</v>
      </c>
      <c r="E3668" s="340">
        <v>17.940000000000001</v>
      </c>
    </row>
    <row r="3669" spans="1:10" x14ac:dyDescent="0.2">
      <c r="C3669" s="324" t="s">
        <v>367</v>
      </c>
      <c r="E3669" s="340">
        <v>18.739999999999998</v>
      </c>
    </row>
    <row r="3671" spans="1:10" x14ac:dyDescent="0.2">
      <c r="A3671" s="333" t="s">
        <v>640</v>
      </c>
      <c r="B3671" s="333"/>
      <c r="C3671" s="333"/>
      <c r="D3671" s="333"/>
      <c r="E3671" s="333"/>
      <c r="F3671" s="326"/>
      <c r="G3671" s="333"/>
      <c r="H3671" s="333"/>
      <c r="I3671" s="333"/>
      <c r="J3671" s="334" t="s">
        <v>641</v>
      </c>
    </row>
    <row r="3673" spans="1:10" x14ac:dyDescent="0.2">
      <c r="B3673" s="324" t="s">
        <v>335</v>
      </c>
    </row>
    <row r="3674" spans="1:10" x14ac:dyDescent="0.2">
      <c r="C3674" s="324" t="s">
        <v>642</v>
      </c>
    </row>
    <row r="3675" spans="1:10" x14ac:dyDescent="0.2">
      <c r="C3675" s="324" t="s">
        <v>643</v>
      </c>
    </row>
    <row r="3676" spans="1:10" x14ac:dyDescent="0.2">
      <c r="C3676" s="324" t="s">
        <v>470</v>
      </c>
    </row>
    <row r="3696" spans="2:5" x14ac:dyDescent="0.2">
      <c r="B3696" s="324" t="s">
        <v>339</v>
      </c>
      <c r="E3696" s="335" t="s">
        <v>340</v>
      </c>
    </row>
    <row r="3697" spans="1:10" x14ac:dyDescent="0.2">
      <c r="C3697" s="324" t="s">
        <v>341</v>
      </c>
      <c r="E3697" s="329">
        <v>1000000</v>
      </c>
    </row>
    <row r="3698" spans="1:10" x14ac:dyDescent="0.2">
      <c r="C3698" s="324" t="s">
        <v>342</v>
      </c>
      <c r="E3698" s="340">
        <v>35.630000000000003</v>
      </c>
    </row>
    <row r="3699" spans="1:10" x14ac:dyDescent="0.2">
      <c r="C3699" s="324" t="s">
        <v>343</v>
      </c>
      <c r="E3699" s="340">
        <v>35.643311940001354</v>
      </c>
    </row>
    <row r="3700" spans="1:10" x14ac:dyDescent="0.2">
      <c r="C3700" s="324" t="s">
        <v>344</v>
      </c>
      <c r="E3700" s="340">
        <v>35.64</v>
      </c>
    </row>
    <row r="3701" spans="1:10" x14ac:dyDescent="0.2">
      <c r="C3701" s="324" t="s">
        <v>345</v>
      </c>
      <c r="E3701" s="340">
        <v>35.65</v>
      </c>
    </row>
    <row r="3702" spans="1:10" x14ac:dyDescent="0.2">
      <c r="C3702" s="324" t="s">
        <v>346</v>
      </c>
      <c r="E3702" s="340">
        <v>0.8484008978284544</v>
      </c>
    </row>
    <row r="3703" spans="1:10" x14ac:dyDescent="0.2">
      <c r="C3703" s="324" t="s">
        <v>347</v>
      </c>
      <c r="E3703" s="340">
        <v>0.71978408343612754</v>
      </c>
    </row>
    <row r="3704" spans="1:10" x14ac:dyDescent="0.2">
      <c r="C3704" s="324" t="s">
        <v>348</v>
      </c>
      <c r="E3704" s="336">
        <v>4.6285191798673346E-2</v>
      </c>
    </row>
    <row r="3705" spans="1:10" x14ac:dyDescent="0.2">
      <c r="C3705" s="324" t="s">
        <v>349</v>
      </c>
      <c r="E3705" s="337">
        <v>3.009212176603842</v>
      </c>
    </row>
    <row r="3706" spans="1:10" x14ac:dyDescent="0.2">
      <c r="C3706" s="324" t="s">
        <v>350</v>
      </c>
      <c r="E3706" s="336">
        <v>2.3802527084367857E-2</v>
      </c>
    </row>
    <row r="3707" spans="1:10" x14ac:dyDescent="0.2">
      <c r="C3707" s="324" t="s">
        <v>351</v>
      </c>
      <c r="E3707" s="340">
        <v>31.69</v>
      </c>
    </row>
    <row r="3708" spans="1:10" x14ac:dyDescent="0.2">
      <c r="C3708" s="324" t="s">
        <v>352</v>
      </c>
      <c r="E3708" s="340">
        <v>39.619999999999997</v>
      </c>
    </row>
    <row r="3709" spans="1:10" x14ac:dyDescent="0.2">
      <c r="C3709" s="324" t="s">
        <v>353</v>
      </c>
      <c r="E3709" s="340">
        <v>7.9299999999999962</v>
      </c>
    </row>
    <row r="3710" spans="1:10" x14ac:dyDescent="0.2">
      <c r="C3710" s="324" t="s">
        <v>354</v>
      </c>
      <c r="E3710" s="340">
        <v>8.484008978284544E-4</v>
      </c>
    </row>
    <row r="3712" spans="1:10" x14ac:dyDescent="0.2">
      <c r="A3712" s="333" t="s">
        <v>644</v>
      </c>
      <c r="B3712" s="333"/>
      <c r="C3712" s="333"/>
      <c r="D3712" s="333"/>
      <c r="E3712" s="333"/>
      <c r="F3712" s="326"/>
      <c r="G3712" s="333"/>
      <c r="H3712" s="333"/>
      <c r="I3712" s="333"/>
      <c r="J3712" s="334" t="s">
        <v>641</v>
      </c>
    </row>
    <row r="3714" spans="1:10" x14ac:dyDescent="0.2">
      <c r="B3714" s="324" t="s">
        <v>356</v>
      </c>
      <c r="E3714" s="335" t="s">
        <v>340</v>
      </c>
    </row>
    <row r="3715" spans="1:10" x14ac:dyDescent="0.2">
      <c r="C3715" s="324" t="s">
        <v>357</v>
      </c>
      <c r="E3715" s="340">
        <v>31.69</v>
      </c>
    </row>
    <row r="3716" spans="1:10" x14ac:dyDescent="0.2">
      <c r="C3716" s="324" t="s">
        <v>358</v>
      </c>
      <c r="E3716" s="340">
        <v>34.56</v>
      </c>
    </row>
    <row r="3717" spans="1:10" x14ac:dyDescent="0.2">
      <c r="C3717" s="324" t="s">
        <v>359</v>
      </c>
      <c r="E3717" s="340">
        <v>34.93</v>
      </c>
    </row>
    <row r="3718" spans="1:10" x14ac:dyDescent="0.2">
      <c r="C3718" s="324" t="s">
        <v>360</v>
      </c>
      <c r="E3718" s="340">
        <v>35.19</v>
      </c>
    </row>
    <row r="3719" spans="1:10" x14ac:dyDescent="0.2">
      <c r="C3719" s="324" t="s">
        <v>361</v>
      </c>
      <c r="E3719" s="340">
        <v>35.42</v>
      </c>
    </row>
    <row r="3720" spans="1:10" x14ac:dyDescent="0.2">
      <c r="C3720" s="324" t="s">
        <v>362</v>
      </c>
      <c r="E3720" s="340">
        <v>35.64</v>
      </c>
    </row>
    <row r="3721" spans="1:10" x14ac:dyDescent="0.2">
      <c r="C3721" s="324" t="s">
        <v>363</v>
      </c>
      <c r="E3721" s="340">
        <v>35.85</v>
      </c>
    </row>
    <row r="3722" spans="1:10" x14ac:dyDescent="0.2">
      <c r="C3722" s="324" t="s">
        <v>364</v>
      </c>
      <c r="E3722" s="340">
        <v>36.08</v>
      </c>
    </row>
    <row r="3723" spans="1:10" x14ac:dyDescent="0.2">
      <c r="C3723" s="324" t="s">
        <v>365</v>
      </c>
      <c r="E3723" s="340">
        <v>36.36</v>
      </c>
    </row>
    <row r="3724" spans="1:10" x14ac:dyDescent="0.2">
      <c r="C3724" s="324" t="s">
        <v>366</v>
      </c>
      <c r="E3724" s="340">
        <v>36.729999999999997</v>
      </c>
    </row>
    <row r="3725" spans="1:10" x14ac:dyDescent="0.2">
      <c r="C3725" s="324" t="s">
        <v>367</v>
      </c>
      <c r="E3725" s="340">
        <v>39.619999999999997</v>
      </c>
    </row>
    <row r="3727" spans="1:10" x14ac:dyDescent="0.2">
      <c r="A3727" s="333" t="s">
        <v>645</v>
      </c>
      <c r="B3727" s="333"/>
      <c r="C3727" s="333"/>
      <c r="D3727" s="333"/>
      <c r="E3727" s="333"/>
      <c r="F3727" s="326"/>
      <c r="G3727" s="333"/>
      <c r="H3727" s="333"/>
      <c r="I3727" s="333"/>
      <c r="J3727" s="334" t="s">
        <v>646</v>
      </c>
    </row>
    <row r="3729" spans="2:3" x14ac:dyDescent="0.2">
      <c r="B3729" s="324" t="s">
        <v>335</v>
      </c>
    </row>
    <row r="3730" spans="2:3" x14ac:dyDescent="0.2">
      <c r="C3730" s="324" t="s">
        <v>617</v>
      </c>
    </row>
    <row r="3731" spans="2:3" x14ac:dyDescent="0.2">
      <c r="C3731" s="324" t="s">
        <v>618</v>
      </c>
    </row>
    <row r="3732" spans="2:3" x14ac:dyDescent="0.2">
      <c r="C3732" s="324" t="s">
        <v>470</v>
      </c>
    </row>
    <row r="3752" spans="2:5" x14ac:dyDescent="0.2">
      <c r="B3752" s="324" t="s">
        <v>339</v>
      </c>
      <c r="E3752" s="335" t="s">
        <v>340</v>
      </c>
    </row>
    <row r="3753" spans="2:5" x14ac:dyDescent="0.2">
      <c r="C3753" s="324" t="s">
        <v>341</v>
      </c>
      <c r="E3753" s="329">
        <v>1000000</v>
      </c>
    </row>
    <row r="3754" spans="2:5" x14ac:dyDescent="0.2">
      <c r="C3754" s="324" t="s">
        <v>342</v>
      </c>
      <c r="E3754" s="340">
        <v>51.85</v>
      </c>
    </row>
    <row r="3755" spans="2:5" x14ac:dyDescent="0.2">
      <c r="C3755" s="324" t="s">
        <v>343</v>
      </c>
      <c r="E3755" s="340">
        <v>51.849219620000603</v>
      </c>
    </row>
    <row r="3756" spans="2:5" x14ac:dyDescent="0.2">
      <c r="C3756" s="324" t="s">
        <v>344</v>
      </c>
      <c r="E3756" s="340">
        <v>51.85</v>
      </c>
    </row>
    <row r="3757" spans="2:5" x14ac:dyDescent="0.2">
      <c r="C3757" s="324" t="s">
        <v>345</v>
      </c>
      <c r="E3757" s="340">
        <v>51.66</v>
      </c>
    </row>
    <row r="3758" spans="2:5" x14ac:dyDescent="0.2">
      <c r="C3758" s="324" t="s">
        <v>346</v>
      </c>
      <c r="E3758" s="340">
        <v>1.5449284725865702</v>
      </c>
    </row>
    <row r="3759" spans="2:5" x14ac:dyDescent="0.2">
      <c r="C3759" s="324" t="s">
        <v>347</v>
      </c>
      <c r="E3759" s="340">
        <v>2.3868039854086724</v>
      </c>
    </row>
    <row r="3760" spans="2:5" x14ac:dyDescent="0.2">
      <c r="C3760" s="324" t="s">
        <v>348</v>
      </c>
      <c r="E3760" s="341">
        <v>4.4691554086989758E-4</v>
      </c>
    </row>
    <row r="3761" spans="1:10" x14ac:dyDescent="0.2">
      <c r="C3761" s="324" t="s">
        <v>349</v>
      </c>
      <c r="E3761" s="337">
        <v>2.4201195525172445</v>
      </c>
    </row>
    <row r="3762" spans="1:10" x14ac:dyDescent="0.2">
      <c r="C3762" s="324" t="s">
        <v>350</v>
      </c>
      <c r="E3762" s="336">
        <v>2.9796561720875369E-2</v>
      </c>
    </row>
    <row r="3763" spans="1:10" x14ac:dyDescent="0.2">
      <c r="C3763" s="324" t="s">
        <v>351</v>
      </c>
      <c r="E3763" s="340">
        <v>47.62</v>
      </c>
    </row>
    <row r="3764" spans="1:10" x14ac:dyDescent="0.2">
      <c r="C3764" s="324" t="s">
        <v>352</v>
      </c>
      <c r="E3764" s="340">
        <v>56.29</v>
      </c>
    </row>
    <row r="3765" spans="1:10" x14ac:dyDescent="0.2">
      <c r="C3765" s="324" t="s">
        <v>353</v>
      </c>
      <c r="E3765" s="340">
        <v>8.6700000000000017</v>
      </c>
    </row>
    <row r="3766" spans="1:10" x14ac:dyDescent="0.2">
      <c r="C3766" s="324" t="s">
        <v>354</v>
      </c>
      <c r="E3766" s="340">
        <v>1.5449284725865702E-3</v>
      </c>
    </row>
    <row r="3768" spans="1:10" x14ac:dyDescent="0.2">
      <c r="A3768" s="333" t="s">
        <v>647</v>
      </c>
      <c r="B3768" s="333"/>
      <c r="C3768" s="333"/>
      <c r="D3768" s="333"/>
      <c r="E3768" s="333"/>
      <c r="F3768" s="326"/>
      <c r="G3768" s="333"/>
      <c r="H3768" s="333"/>
      <c r="I3768" s="333"/>
      <c r="J3768" s="334" t="s">
        <v>646</v>
      </c>
    </row>
    <row r="3770" spans="1:10" x14ac:dyDescent="0.2">
      <c r="B3770" s="324" t="s">
        <v>356</v>
      </c>
      <c r="E3770" s="335" t="s">
        <v>340</v>
      </c>
    </row>
    <row r="3771" spans="1:10" x14ac:dyDescent="0.2">
      <c r="C3771" s="324" t="s">
        <v>357</v>
      </c>
      <c r="E3771" s="340">
        <v>47.62</v>
      </c>
    </row>
    <row r="3772" spans="1:10" x14ac:dyDescent="0.2">
      <c r="C3772" s="324" t="s">
        <v>358</v>
      </c>
      <c r="E3772" s="340">
        <v>49.76</v>
      </c>
    </row>
    <row r="3773" spans="1:10" x14ac:dyDescent="0.2">
      <c r="C3773" s="324" t="s">
        <v>359</v>
      </c>
      <c r="E3773" s="340">
        <v>50.46</v>
      </c>
    </row>
    <row r="3774" spans="1:10" x14ac:dyDescent="0.2">
      <c r="C3774" s="324" t="s">
        <v>360</v>
      </c>
      <c r="E3774" s="340">
        <v>51</v>
      </c>
    </row>
    <row r="3775" spans="1:10" x14ac:dyDescent="0.2">
      <c r="C3775" s="324" t="s">
        <v>361</v>
      </c>
      <c r="E3775" s="340">
        <v>51.45</v>
      </c>
    </row>
    <row r="3776" spans="1:10" x14ac:dyDescent="0.2">
      <c r="C3776" s="324" t="s">
        <v>362</v>
      </c>
      <c r="E3776" s="340">
        <v>51.85</v>
      </c>
    </row>
    <row r="3777" spans="1:10" x14ac:dyDescent="0.2">
      <c r="C3777" s="324" t="s">
        <v>363</v>
      </c>
      <c r="E3777" s="340">
        <v>52.25</v>
      </c>
    </row>
    <row r="3778" spans="1:10" x14ac:dyDescent="0.2">
      <c r="C3778" s="324" t="s">
        <v>364</v>
      </c>
      <c r="E3778" s="340">
        <v>52.7</v>
      </c>
    </row>
    <row r="3779" spans="1:10" x14ac:dyDescent="0.2">
      <c r="C3779" s="324" t="s">
        <v>365</v>
      </c>
      <c r="E3779" s="340">
        <v>53.24</v>
      </c>
    </row>
    <row r="3780" spans="1:10" x14ac:dyDescent="0.2">
      <c r="C3780" s="324" t="s">
        <v>366</v>
      </c>
      <c r="E3780" s="340">
        <v>53.93</v>
      </c>
    </row>
    <row r="3781" spans="1:10" x14ac:dyDescent="0.2">
      <c r="C3781" s="324" t="s">
        <v>367</v>
      </c>
      <c r="E3781" s="340">
        <v>56.29</v>
      </c>
    </row>
    <row r="3783" spans="1:10" x14ac:dyDescent="0.2">
      <c r="A3783" s="333" t="s">
        <v>648</v>
      </c>
      <c r="B3783" s="333"/>
      <c r="C3783" s="333"/>
      <c r="D3783" s="333"/>
      <c r="E3783" s="333"/>
      <c r="F3783" s="326"/>
      <c r="G3783" s="333"/>
      <c r="H3783" s="333"/>
      <c r="I3783" s="333"/>
      <c r="J3783" s="334" t="s">
        <v>649</v>
      </c>
    </row>
    <row r="3785" spans="1:10" x14ac:dyDescent="0.2">
      <c r="B3785" s="324" t="s">
        <v>335</v>
      </c>
    </row>
    <row r="3786" spans="1:10" x14ac:dyDescent="0.2">
      <c r="C3786" s="324" t="s">
        <v>650</v>
      </c>
    </row>
    <row r="3787" spans="1:10" x14ac:dyDescent="0.2">
      <c r="C3787" s="324" t="s">
        <v>651</v>
      </c>
    </row>
    <row r="3788" spans="1:10" x14ac:dyDescent="0.2">
      <c r="C3788" s="324" t="s">
        <v>470</v>
      </c>
    </row>
    <row r="3808" spans="2:5" x14ac:dyDescent="0.2">
      <c r="B3808" s="324" t="s">
        <v>339</v>
      </c>
      <c r="E3808" s="335" t="s">
        <v>340</v>
      </c>
    </row>
    <row r="3809" spans="1:10" x14ac:dyDescent="0.2">
      <c r="C3809" s="324" t="s">
        <v>341</v>
      </c>
      <c r="E3809" s="329">
        <v>1000000</v>
      </c>
    </row>
    <row r="3810" spans="1:10" x14ac:dyDescent="0.2">
      <c r="C3810" s="324" t="s">
        <v>342</v>
      </c>
      <c r="E3810" s="340">
        <v>27.71</v>
      </c>
    </row>
    <row r="3811" spans="1:10" x14ac:dyDescent="0.2">
      <c r="C3811" s="324" t="s">
        <v>343</v>
      </c>
      <c r="E3811" s="340">
        <v>27.718176589998894</v>
      </c>
    </row>
    <row r="3812" spans="1:10" x14ac:dyDescent="0.2">
      <c r="C3812" s="324" t="s">
        <v>344</v>
      </c>
      <c r="E3812" s="340">
        <v>27.66</v>
      </c>
    </row>
    <row r="3813" spans="1:10" x14ac:dyDescent="0.2">
      <c r="C3813" s="324" t="s">
        <v>345</v>
      </c>
      <c r="E3813" s="340">
        <v>27.32</v>
      </c>
    </row>
    <row r="3814" spans="1:10" x14ac:dyDescent="0.2">
      <c r="C3814" s="324" t="s">
        <v>346</v>
      </c>
      <c r="E3814" s="340">
        <v>1.4561093546610071</v>
      </c>
    </row>
    <row r="3815" spans="1:10" x14ac:dyDescent="0.2">
      <c r="C3815" s="324" t="s">
        <v>347</v>
      </c>
      <c r="E3815" s="340">
        <v>2.1202544527312948</v>
      </c>
    </row>
    <row r="3816" spans="1:10" x14ac:dyDescent="0.2">
      <c r="C3816" s="324" t="s">
        <v>348</v>
      </c>
      <c r="E3816" s="336">
        <v>0.22821796051236221</v>
      </c>
    </row>
    <row r="3817" spans="1:10" x14ac:dyDescent="0.2">
      <c r="C3817" s="324" t="s">
        <v>349</v>
      </c>
      <c r="E3817" s="337">
        <v>3.0087539195790152</v>
      </c>
    </row>
    <row r="3818" spans="1:10" x14ac:dyDescent="0.2">
      <c r="C3818" s="324" t="s">
        <v>350</v>
      </c>
      <c r="E3818" s="336">
        <v>5.253265307453131E-2</v>
      </c>
    </row>
    <row r="3819" spans="1:10" x14ac:dyDescent="0.2">
      <c r="C3819" s="324" t="s">
        <v>351</v>
      </c>
      <c r="E3819" s="340">
        <v>21.73</v>
      </c>
    </row>
    <row r="3820" spans="1:10" x14ac:dyDescent="0.2">
      <c r="C3820" s="324" t="s">
        <v>352</v>
      </c>
      <c r="E3820" s="340">
        <v>34.9</v>
      </c>
    </row>
    <row r="3821" spans="1:10" x14ac:dyDescent="0.2">
      <c r="C3821" s="324" t="s">
        <v>353</v>
      </c>
      <c r="E3821" s="340">
        <v>13.169999999999998</v>
      </c>
    </row>
    <row r="3822" spans="1:10" x14ac:dyDescent="0.2">
      <c r="C3822" s="324" t="s">
        <v>354</v>
      </c>
      <c r="E3822" s="340">
        <v>1.4561093546610071E-3</v>
      </c>
    </row>
    <row r="3824" spans="1:10" x14ac:dyDescent="0.2">
      <c r="A3824" s="333" t="s">
        <v>652</v>
      </c>
      <c r="B3824" s="333"/>
      <c r="C3824" s="333"/>
      <c r="D3824" s="333"/>
      <c r="E3824" s="333"/>
      <c r="F3824" s="326"/>
      <c r="G3824" s="333"/>
      <c r="H3824" s="333"/>
      <c r="I3824" s="333"/>
      <c r="J3824" s="334" t="s">
        <v>649</v>
      </c>
    </row>
    <row r="3826" spans="1:10" x14ac:dyDescent="0.2">
      <c r="B3826" s="324" t="s">
        <v>356</v>
      </c>
      <c r="E3826" s="335" t="s">
        <v>340</v>
      </c>
    </row>
    <row r="3827" spans="1:10" x14ac:dyDescent="0.2">
      <c r="C3827" s="324" t="s">
        <v>357</v>
      </c>
      <c r="E3827" s="340">
        <v>21.73</v>
      </c>
    </row>
    <row r="3828" spans="1:10" x14ac:dyDescent="0.2">
      <c r="C3828" s="324" t="s">
        <v>358</v>
      </c>
      <c r="E3828" s="340">
        <v>25.89</v>
      </c>
    </row>
    <row r="3829" spans="1:10" x14ac:dyDescent="0.2">
      <c r="C3829" s="324" t="s">
        <v>359</v>
      </c>
      <c r="E3829" s="340">
        <v>26.47</v>
      </c>
    </row>
    <row r="3830" spans="1:10" x14ac:dyDescent="0.2">
      <c r="C3830" s="324" t="s">
        <v>360</v>
      </c>
      <c r="E3830" s="340">
        <v>26.91</v>
      </c>
    </row>
    <row r="3831" spans="1:10" x14ac:dyDescent="0.2">
      <c r="C3831" s="324" t="s">
        <v>361</v>
      </c>
      <c r="E3831" s="340">
        <v>27.29</v>
      </c>
    </row>
    <row r="3832" spans="1:10" x14ac:dyDescent="0.2">
      <c r="C3832" s="324" t="s">
        <v>362</v>
      </c>
      <c r="E3832" s="340">
        <v>27.66</v>
      </c>
    </row>
    <row r="3833" spans="1:10" x14ac:dyDescent="0.2">
      <c r="C3833" s="324" t="s">
        <v>363</v>
      </c>
      <c r="E3833" s="340">
        <v>28.03</v>
      </c>
    </row>
    <row r="3834" spans="1:10" x14ac:dyDescent="0.2">
      <c r="C3834" s="324" t="s">
        <v>364</v>
      </c>
      <c r="E3834" s="340">
        <v>28.44</v>
      </c>
    </row>
    <row r="3835" spans="1:10" x14ac:dyDescent="0.2">
      <c r="C3835" s="324" t="s">
        <v>365</v>
      </c>
      <c r="E3835" s="340">
        <v>28.93</v>
      </c>
    </row>
    <row r="3836" spans="1:10" x14ac:dyDescent="0.2">
      <c r="C3836" s="324" t="s">
        <v>366</v>
      </c>
      <c r="E3836" s="340">
        <v>29.63</v>
      </c>
    </row>
    <row r="3837" spans="1:10" x14ac:dyDescent="0.2">
      <c r="C3837" s="324" t="s">
        <v>367</v>
      </c>
      <c r="E3837" s="340">
        <v>34.9</v>
      </c>
    </row>
    <row r="3839" spans="1:10" x14ac:dyDescent="0.2">
      <c r="A3839" s="333" t="s">
        <v>653</v>
      </c>
      <c r="B3839" s="333"/>
      <c r="C3839" s="333"/>
      <c r="D3839" s="333"/>
      <c r="E3839" s="333"/>
      <c r="F3839" s="326"/>
      <c r="G3839" s="333"/>
      <c r="H3839" s="333"/>
      <c r="I3839" s="333"/>
      <c r="J3839" s="334" t="s">
        <v>654</v>
      </c>
    </row>
    <row r="3841" spans="2:3" x14ac:dyDescent="0.2">
      <c r="B3841" s="324" t="s">
        <v>335</v>
      </c>
    </row>
    <row r="3842" spans="2:3" x14ac:dyDescent="0.2">
      <c r="C3842" s="324" t="s">
        <v>655</v>
      </c>
    </row>
    <row r="3843" spans="2:3" x14ac:dyDescent="0.2">
      <c r="C3843" s="324" t="s">
        <v>656</v>
      </c>
    </row>
    <row r="3844" spans="2:3" x14ac:dyDescent="0.2">
      <c r="C3844" s="324" t="s">
        <v>470</v>
      </c>
    </row>
    <row r="3864" spans="2:5" x14ac:dyDescent="0.2">
      <c r="B3864" s="324" t="s">
        <v>339</v>
      </c>
      <c r="E3864" s="335" t="s">
        <v>340</v>
      </c>
    </row>
    <row r="3865" spans="2:5" x14ac:dyDescent="0.2">
      <c r="C3865" s="324" t="s">
        <v>341</v>
      </c>
      <c r="E3865" s="329">
        <v>1000000</v>
      </c>
    </row>
    <row r="3866" spans="2:5" x14ac:dyDescent="0.2">
      <c r="C3866" s="324" t="s">
        <v>342</v>
      </c>
      <c r="E3866" s="340">
        <v>19.12</v>
      </c>
    </row>
    <row r="3867" spans="2:5" x14ac:dyDescent="0.2">
      <c r="C3867" s="324" t="s">
        <v>343</v>
      </c>
      <c r="E3867" s="340">
        <v>19.127103020000195</v>
      </c>
    </row>
    <row r="3868" spans="2:5" x14ac:dyDescent="0.2">
      <c r="C3868" s="324" t="s">
        <v>344</v>
      </c>
      <c r="E3868" s="340">
        <v>18.97</v>
      </c>
    </row>
    <row r="3869" spans="2:5" x14ac:dyDescent="0.2">
      <c r="C3869" s="324" t="s">
        <v>345</v>
      </c>
      <c r="E3869" s="340">
        <v>18.37</v>
      </c>
    </row>
    <row r="3870" spans="2:5" x14ac:dyDescent="0.2">
      <c r="C3870" s="324" t="s">
        <v>346</v>
      </c>
      <c r="E3870" s="340">
        <v>0.98372284827469936</v>
      </c>
    </row>
    <row r="3871" spans="2:5" x14ac:dyDescent="0.2">
      <c r="C3871" s="324" t="s">
        <v>347</v>
      </c>
      <c r="E3871" s="340">
        <v>0.9677106422176871</v>
      </c>
    </row>
    <row r="3872" spans="2:5" x14ac:dyDescent="0.2">
      <c r="C3872" s="324" t="s">
        <v>348</v>
      </c>
      <c r="E3872" s="336">
        <v>0.78119988230020598</v>
      </c>
    </row>
    <row r="3873" spans="1:10" x14ac:dyDescent="0.2">
      <c r="C3873" s="324" t="s">
        <v>349</v>
      </c>
      <c r="E3873" s="337">
        <v>3.3840317941370741</v>
      </c>
    </row>
    <row r="3874" spans="1:10" x14ac:dyDescent="0.2">
      <c r="C3874" s="324" t="s">
        <v>350</v>
      </c>
      <c r="E3874" s="336">
        <v>5.1430833370117404E-2</v>
      </c>
    </row>
    <row r="3875" spans="1:10" x14ac:dyDescent="0.2">
      <c r="C3875" s="324" t="s">
        <v>351</v>
      </c>
      <c r="E3875" s="340">
        <v>16.95</v>
      </c>
    </row>
    <row r="3876" spans="1:10" x14ac:dyDescent="0.2">
      <c r="C3876" s="324" t="s">
        <v>352</v>
      </c>
      <c r="E3876" s="340">
        <v>24.43</v>
      </c>
    </row>
    <row r="3877" spans="1:10" x14ac:dyDescent="0.2">
      <c r="C3877" s="324" t="s">
        <v>353</v>
      </c>
      <c r="E3877" s="340">
        <v>7.48</v>
      </c>
    </row>
    <row r="3878" spans="1:10" x14ac:dyDescent="0.2">
      <c r="C3878" s="324" t="s">
        <v>354</v>
      </c>
      <c r="E3878" s="340">
        <v>9.8372284827469942E-4</v>
      </c>
    </row>
    <row r="3880" spans="1:10" x14ac:dyDescent="0.2">
      <c r="A3880" s="333" t="s">
        <v>657</v>
      </c>
      <c r="B3880" s="333"/>
      <c r="C3880" s="333"/>
      <c r="D3880" s="333"/>
      <c r="E3880" s="333"/>
      <c r="F3880" s="326"/>
      <c r="G3880" s="333"/>
      <c r="H3880" s="333"/>
      <c r="I3880" s="333"/>
      <c r="J3880" s="334" t="s">
        <v>654</v>
      </c>
    </row>
    <row r="3882" spans="1:10" x14ac:dyDescent="0.2">
      <c r="B3882" s="324" t="s">
        <v>356</v>
      </c>
      <c r="E3882" s="335" t="s">
        <v>340</v>
      </c>
    </row>
    <row r="3883" spans="1:10" x14ac:dyDescent="0.2">
      <c r="C3883" s="324" t="s">
        <v>357</v>
      </c>
      <c r="E3883" s="340">
        <v>16.95</v>
      </c>
    </row>
    <row r="3884" spans="1:10" x14ac:dyDescent="0.2">
      <c r="C3884" s="324" t="s">
        <v>358</v>
      </c>
      <c r="E3884" s="340">
        <v>18</v>
      </c>
    </row>
    <row r="3885" spans="1:10" x14ac:dyDescent="0.2">
      <c r="C3885" s="324" t="s">
        <v>359</v>
      </c>
      <c r="E3885" s="340">
        <v>18.25</v>
      </c>
    </row>
    <row r="3886" spans="1:10" x14ac:dyDescent="0.2">
      <c r="C3886" s="324" t="s">
        <v>360</v>
      </c>
      <c r="E3886" s="340">
        <v>18.48</v>
      </c>
    </row>
    <row r="3887" spans="1:10" x14ac:dyDescent="0.2">
      <c r="C3887" s="324" t="s">
        <v>361</v>
      </c>
      <c r="E3887" s="340">
        <v>18.72</v>
      </c>
    </row>
    <row r="3888" spans="1:10" x14ac:dyDescent="0.2">
      <c r="C3888" s="324" t="s">
        <v>362</v>
      </c>
      <c r="E3888" s="340">
        <v>18.97</v>
      </c>
    </row>
    <row r="3889" spans="1:10" x14ac:dyDescent="0.2">
      <c r="C3889" s="324" t="s">
        <v>363</v>
      </c>
      <c r="E3889" s="340">
        <v>19.239999999999998</v>
      </c>
    </row>
    <row r="3890" spans="1:10" x14ac:dyDescent="0.2">
      <c r="C3890" s="324" t="s">
        <v>364</v>
      </c>
      <c r="E3890" s="340">
        <v>19.55</v>
      </c>
    </row>
    <row r="3891" spans="1:10" x14ac:dyDescent="0.2">
      <c r="C3891" s="324" t="s">
        <v>365</v>
      </c>
      <c r="E3891" s="340">
        <v>19.940000000000001</v>
      </c>
    </row>
    <row r="3892" spans="1:10" x14ac:dyDescent="0.2">
      <c r="C3892" s="324" t="s">
        <v>366</v>
      </c>
      <c r="E3892" s="340">
        <v>20.5</v>
      </c>
    </row>
    <row r="3893" spans="1:10" x14ac:dyDescent="0.2">
      <c r="C3893" s="324" t="s">
        <v>367</v>
      </c>
      <c r="E3893" s="340">
        <v>24.43</v>
      </c>
    </row>
    <row r="3895" spans="1:10" x14ac:dyDescent="0.2">
      <c r="A3895" s="333" t="s">
        <v>658</v>
      </c>
      <c r="B3895" s="333"/>
      <c r="C3895" s="333"/>
      <c r="D3895" s="333"/>
      <c r="E3895" s="333"/>
      <c r="F3895" s="326"/>
      <c r="G3895" s="333"/>
      <c r="H3895" s="333"/>
      <c r="I3895" s="333"/>
      <c r="J3895" s="334" t="s">
        <v>659</v>
      </c>
    </row>
    <row r="3897" spans="1:10" x14ac:dyDescent="0.2">
      <c r="B3897" s="324" t="s">
        <v>335</v>
      </c>
    </row>
    <row r="3898" spans="1:10" x14ac:dyDescent="0.2">
      <c r="C3898" s="324" t="s">
        <v>660</v>
      </c>
    </row>
    <row r="3899" spans="1:10" x14ac:dyDescent="0.2">
      <c r="C3899" s="324" t="s">
        <v>661</v>
      </c>
    </row>
    <row r="3900" spans="1:10" x14ac:dyDescent="0.2">
      <c r="C3900" s="324" t="s">
        <v>470</v>
      </c>
    </row>
    <row r="3920" spans="2:5" x14ac:dyDescent="0.2">
      <c r="B3920" s="324" t="s">
        <v>339</v>
      </c>
      <c r="E3920" s="335" t="s">
        <v>340</v>
      </c>
    </row>
    <row r="3921" spans="1:10" x14ac:dyDescent="0.2">
      <c r="C3921" s="324" t="s">
        <v>341</v>
      </c>
      <c r="E3921" s="329">
        <v>1000000</v>
      </c>
    </row>
    <row r="3922" spans="1:10" x14ac:dyDescent="0.2">
      <c r="C3922" s="324" t="s">
        <v>342</v>
      </c>
      <c r="E3922" s="340">
        <v>19.46</v>
      </c>
    </row>
    <row r="3923" spans="1:10" x14ac:dyDescent="0.2">
      <c r="C3923" s="324" t="s">
        <v>343</v>
      </c>
      <c r="E3923" s="340">
        <v>19.467512730000323</v>
      </c>
    </row>
    <row r="3924" spans="1:10" x14ac:dyDescent="0.2">
      <c r="C3924" s="324" t="s">
        <v>344</v>
      </c>
      <c r="E3924" s="340">
        <v>19.34</v>
      </c>
    </row>
    <row r="3925" spans="1:10" x14ac:dyDescent="0.2">
      <c r="C3925" s="324" t="s">
        <v>345</v>
      </c>
      <c r="E3925" s="340">
        <v>18.73</v>
      </c>
    </row>
    <row r="3926" spans="1:10" x14ac:dyDescent="0.2">
      <c r="C3926" s="324" t="s">
        <v>346</v>
      </c>
      <c r="E3926" s="340">
        <v>1.0225358847338881</v>
      </c>
    </row>
    <row r="3927" spans="1:10" x14ac:dyDescent="0.2">
      <c r="C3927" s="324" t="s">
        <v>347</v>
      </c>
      <c r="E3927" s="340">
        <v>1.0455796355685154</v>
      </c>
    </row>
    <row r="3928" spans="1:10" x14ac:dyDescent="0.2">
      <c r="C3928" s="324" t="s">
        <v>348</v>
      </c>
      <c r="E3928" s="336">
        <v>0.62465581614792332</v>
      </c>
    </row>
    <row r="3929" spans="1:10" x14ac:dyDescent="0.2">
      <c r="C3929" s="324" t="s">
        <v>349</v>
      </c>
      <c r="E3929" s="337">
        <v>3.0491176713276462</v>
      </c>
    </row>
    <row r="3930" spans="1:10" x14ac:dyDescent="0.2">
      <c r="C3930" s="324" t="s">
        <v>350</v>
      </c>
      <c r="E3930" s="336">
        <v>5.2525245464877177E-2</v>
      </c>
    </row>
    <row r="3931" spans="1:10" x14ac:dyDescent="0.2">
      <c r="C3931" s="324" t="s">
        <v>351</v>
      </c>
      <c r="E3931" s="340">
        <v>17.059999999999999</v>
      </c>
    </row>
    <row r="3932" spans="1:10" x14ac:dyDescent="0.2">
      <c r="C3932" s="324" t="s">
        <v>352</v>
      </c>
      <c r="E3932" s="340">
        <v>24.89</v>
      </c>
    </row>
    <row r="3933" spans="1:10" x14ac:dyDescent="0.2">
      <c r="C3933" s="324" t="s">
        <v>353</v>
      </c>
      <c r="E3933" s="340">
        <v>7.8300000000000018</v>
      </c>
    </row>
    <row r="3934" spans="1:10" x14ac:dyDescent="0.2">
      <c r="C3934" s="324" t="s">
        <v>354</v>
      </c>
      <c r="E3934" s="340">
        <v>1.0225358847338881E-3</v>
      </c>
    </row>
    <row r="3936" spans="1:10" x14ac:dyDescent="0.2">
      <c r="A3936" s="333" t="s">
        <v>662</v>
      </c>
      <c r="B3936" s="333"/>
      <c r="C3936" s="333"/>
      <c r="D3936" s="333"/>
      <c r="E3936" s="333"/>
      <c r="F3936" s="326"/>
      <c r="G3936" s="333"/>
      <c r="H3936" s="333"/>
      <c r="I3936" s="333"/>
      <c r="J3936" s="334" t="s">
        <v>659</v>
      </c>
    </row>
    <row r="3938" spans="1:10" x14ac:dyDescent="0.2">
      <c r="B3938" s="324" t="s">
        <v>356</v>
      </c>
      <c r="E3938" s="335" t="s">
        <v>340</v>
      </c>
    </row>
    <row r="3939" spans="1:10" x14ac:dyDescent="0.2">
      <c r="C3939" s="324" t="s">
        <v>357</v>
      </c>
      <c r="E3939" s="340">
        <v>17.059999999999999</v>
      </c>
    </row>
    <row r="3940" spans="1:10" x14ac:dyDescent="0.2">
      <c r="C3940" s="324" t="s">
        <v>358</v>
      </c>
      <c r="E3940" s="340">
        <v>18.239999999999998</v>
      </c>
    </row>
    <row r="3941" spans="1:10" x14ac:dyDescent="0.2">
      <c r="C3941" s="324" t="s">
        <v>359</v>
      </c>
      <c r="E3941" s="340">
        <v>18.53</v>
      </c>
    </row>
    <row r="3942" spans="1:10" x14ac:dyDescent="0.2">
      <c r="C3942" s="324" t="s">
        <v>360</v>
      </c>
      <c r="E3942" s="340">
        <v>18.8</v>
      </c>
    </row>
    <row r="3943" spans="1:10" x14ac:dyDescent="0.2">
      <c r="C3943" s="324" t="s">
        <v>361</v>
      </c>
      <c r="E3943" s="340">
        <v>19.07</v>
      </c>
    </row>
    <row r="3944" spans="1:10" x14ac:dyDescent="0.2">
      <c r="C3944" s="324" t="s">
        <v>362</v>
      </c>
      <c r="E3944" s="340">
        <v>19.34</v>
      </c>
    </row>
    <row r="3945" spans="1:10" x14ac:dyDescent="0.2">
      <c r="C3945" s="324" t="s">
        <v>363</v>
      </c>
      <c r="E3945" s="340">
        <v>19.63</v>
      </c>
    </row>
    <row r="3946" spans="1:10" x14ac:dyDescent="0.2">
      <c r="C3946" s="324" t="s">
        <v>364</v>
      </c>
      <c r="E3946" s="340">
        <v>19.95</v>
      </c>
    </row>
    <row r="3947" spans="1:10" x14ac:dyDescent="0.2">
      <c r="C3947" s="324" t="s">
        <v>365</v>
      </c>
      <c r="E3947" s="340">
        <v>20.329999999999998</v>
      </c>
    </row>
    <row r="3948" spans="1:10" x14ac:dyDescent="0.2">
      <c r="C3948" s="324" t="s">
        <v>366</v>
      </c>
      <c r="E3948" s="340">
        <v>20.88</v>
      </c>
    </row>
    <row r="3949" spans="1:10" x14ac:dyDescent="0.2">
      <c r="C3949" s="324" t="s">
        <v>367</v>
      </c>
      <c r="E3949" s="340">
        <v>24.89</v>
      </c>
    </row>
    <row r="3951" spans="1:10" x14ac:dyDescent="0.2">
      <c r="A3951" s="333" t="s">
        <v>663</v>
      </c>
      <c r="B3951" s="333"/>
      <c r="C3951" s="333"/>
      <c r="D3951" s="333"/>
      <c r="E3951" s="333"/>
      <c r="F3951" s="326"/>
      <c r="G3951" s="333"/>
      <c r="H3951" s="333"/>
      <c r="I3951" s="333"/>
      <c r="J3951" s="334" t="s">
        <v>664</v>
      </c>
    </row>
    <row r="3953" spans="2:3" x14ac:dyDescent="0.2">
      <c r="B3953" s="324" t="s">
        <v>335</v>
      </c>
    </row>
    <row r="3954" spans="2:3" x14ac:dyDescent="0.2">
      <c r="C3954" s="324" t="s">
        <v>622</v>
      </c>
    </row>
    <row r="3955" spans="2:3" x14ac:dyDescent="0.2">
      <c r="C3955" s="324" t="s">
        <v>623</v>
      </c>
    </row>
    <row r="3956" spans="2:3" x14ac:dyDescent="0.2">
      <c r="C3956" s="324" t="s">
        <v>470</v>
      </c>
    </row>
    <row r="3976" spans="2:5" x14ac:dyDescent="0.2">
      <c r="B3976" s="324" t="s">
        <v>339</v>
      </c>
      <c r="E3976" s="335" t="s">
        <v>340</v>
      </c>
    </row>
    <row r="3977" spans="2:5" x14ac:dyDescent="0.2">
      <c r="C3977" s="324" t="s">
        <v>341</v>
      </c>
      <c r="E3977" s="329">
        <v>1000000</v>
      </c>
    </row>
    <row r="3978" spans="2:5" x14ac:dyDescent="0.2">
      <c r="C3978" s="324" t="s">
        <v>342</v>
      </c>
      <c r="E3978" s="340">
        <v>43.6</v>
      </c>
    </row>
    <row r="3979" spans="2:5" x14ac:dyDescent="0.2">
      <c r="C3979" s="324" t="s">
        <v>343</v>
      </c>
      <c r="E3979" s="340">
        <v>43.616610079999134</v>
      </c>
    </row>
    <row r="3980" spans="2:5" x14ac:dyDescent="0.2">
      <c r="C3980" s="324" t="s">
        <v>344</v>
      </c>
      <c r="E3980" s="340">
        <v>43.61</v>
      </c>
    </row>
    <row r="3981" spans="2:5" x14ac:dyDescent="0.2">
      <c r="C3981" s="324" t="s">
        <v>345</v>
      </c>
      <c r="E3981" s="340">
        <v>43.71</v>
      </c>
    </row>
    <row r="3982" spans="2:5" x14ac:dyDescent="0.2">
      <c r="C3982" s="324" t="s">
        <v>346</v>
      </c>
      <c r="E3982" s="340">
        <v>0.91348928012603758</v>
      </c>
    </row>
    <row r="3983" spans="2:5" x14ac:dyDescent="0.2">
      <c r="C3983" s="324" t="s">
        <v>347</v>
      </c>
      <c r="E3983" s="340">
        <v>0.83446266490518628</v>
      </c>
    </row>
    <row r="3984" spans="2:5" x14ac:dyDescent="0.2">
      <c r="C3984" s="324" t="s">
        <v>348</v>
      </c>
      <c r="E3984" s="336">
        <v>4.8504432774973898E-2</v>
      </c>
    </row>
    <row r="3985" spans="1:10" x14ac:dyDescent="0.2">
      <c r="C3985" s="324" t="s">
        <v>349</v>
      </c>
      <c r="E3985" s="337">
        <v>3.0129592713355207</v>
      </c>
    </row>
    <row r="3986" spans="1:10" x14ac:dyDescent="0.2">
      <c r="C3986" s="324" t="s">
        <v>350</v>
      </c>
      <c r="E3986" s="336">
        <v>2.0943610208371693E-2</v>
      </c>
    </row>
    <row r="3987" spans="1:10" x14ac:dyDescent="0.2">
      <c r="C3987" s="324" t="s">
        <v>351</v>
      </c>
      <c r="E3987" s="340">
        <v>39.08</v>
      </c>
    </row>
    <row r="3988" spans="1:10" x14ac:dyDescent="0.2">
      <c r="C3988" s="324" t="s">
        <v>352</v>
      </c>
      <c r="E3988" s="340">
        <v>48.23</v>
      </c>
    </row>
    <row r="3989" spans="1:10" x14ac:dyDescent="0.2">
      <c r="C3989" s="324" t="s">
        <v>353</v>
      </c>
      <c r="E3989" s="340">
        <v>9.1499999999999986</v>
      </c>
    </row>
    <row r="3990" spans="1:10" x14ac:dyDescent="0.2">
      <c r="C3990" s="324" t="s">
        <v>354</v>
      </c>
      <c r="E3990" s="340">
        <v>9.1348928012603757E-4</v>
      </c>
    </row>
    <row r="3992" spans="1:10" x14ac:dyDescent="0.2">
      <c r="A3992" s="333" t="s">
        <v>665</v>
      </c>
      <c r="B3992" s="333"/>
      <c r="C3992" s="333"/>
      <c r="D3992" s="333"/>
      <c r="E3992" s="333"/>
      <c r="F3992" s="326"/>
      <c r="G3992" s="333"/>
      <c r="H3992" s="333"/>
      <c r="I3992" s="333"/>
      <c r="J3992" s="334" t="s">
        <v>664</v>
      </c>
    </row>
    <row r="3994" spans="1:10" x14ac:dyDescent="0.2">
      <c r="B3994" s="324" t="s">
        <v>356</v>
      </c>
      <c r="E3994" s="335" t="s">
        <v>340</v>
      </c>
    </row>
    <row r="3995" spans="1:10" x14ac:dyDescent="0.2">
      <c r="C3995" s="324" t="s">
        <v>357</v>
      </c>
      <c r="E3995" s="340">
        <v>39.08</v>
      </c>
    </row>
    <row r="3996" spans="1:10" x14ac:dyDescent="0.2">
      <c r="C3996" s="324" t="s">
        <v>358</v>
      </c>
      <c r="E3996" s="340">
        <v>42.45</v>
      </c>
    </row>
    <row r="3997" spans="1:10" x14ac:dyDescent="0.2">
      <c r="C3997" s="324" t="s">
        <v>359</v>
      </c>
      <c r="E3997" s="340">
        <v>42.85</v>
      </c>
    </row>
    <row r="3998" spans="1:10" x14ac:dyDescent="0.2">
      <c r="C3998" s="324" t="s">
        <v>360</v>
      </c>
      <c r="E3998" s="340">
        <v>43.13</v>
      </c>
    </row>
    <row r="3999" spans="1:10" x14ac:dyDescent="0.2">
      <c r="C3999" s="324" t="s">
        <v>361</v>
      </c>
      <c r="E3999" s="340">
        <v>43.38</v>
      </c>
    </row>
    <row r="4000" spans="1:10" x14ac:dyDescent="0.2">
      <c r="C4000" s="324" t="s">
        <v>362</v>
      </c>
      <c r="E4000" s="340">
        <v>43.61</v>
      </c>
    </row>
    <row r="4001" spans="1:10" x14ac:dyDescent="0.2">
      <c r="C4001" s="324" t="s">
        <v>363</v>
      </c>
      <c r="E4001" s="340">
        <v>43.84</v>
      </c>
    </row>
    <row r="4002" spans="1:10" x14ac:dyDescent="0.2">
      <c r="C4002" s="324" t="s">
        <v>364</v>
      </c>
      <c r="E4002" s="340">
        <v>44.09</v>
      </c>
    </row>
    <row r="4003" spans="1:10" x14ac:dyDescent="0.2">
      <c r="C4003" s="324" t="s">
        <v>365</v>
      </c>
      <c r="E4003" s="340">
        <v>44.38</v>
      </c>
    </row>
    <row r="4004" spans="1:10" x14ac:dyDescent="0.2">
      <c r="C4004" s="324" t="s">
        <v>366</v>
      </c>
      <c r="E4004" s="340">
        <v>44.79</v>
      </c>
    </row>
    <row r="4005" spans="1:10" x14ac:dyDescent="0.2">
      <c r="C4005" s="324" t="s">
        <v>367</v>
      </c>
      <c r="E4005" s="340">
        <v>48.23</v>
      </c>
    </row>
    <row r="4007" spans="1:10" x14ac:dyDescent="0.2">
      <c r="A4007" s="333" t="s">
        <v>666</v>
      </c>
      <c r="B4007" s="333"/>
      <c r="C4007" s="333"/>
      <c r="D4007" s="333"/>
      <c r="E4007" s="333"/>
      <c r="F4007" s="326"/>
      <c r="G4007" s="333"/>
      <c r="H4007" s="333"/>
      <c r="I4007" s="333"/>
      <c r="J4007" s="334" t="s">
        <v>667</v>
      </c>
    </row>
    <row r="4009" spans="1:10" x14ac:dyDescent="0.2">
      <c r="B4009" s="324" t="s">
        <v>335</v>
      </c>
    </row>
    <row r="4010" spans="1:10" x14ac:dyDescent="0.2">
      <c r="C4010" s="324" t="s">
        <v>642</v>
      </c>
    </row>
    <row r="4011" spans="1:10" x14ac:dyDescent="0.2">
      <c r="C4011" s="324" t="s">
        <v>643</v>
      </c>
    </row>
    <row r="4012" spans="1:10" x14ac:dyDescent="0.2">
      <c r="C4012" s="324" t="s">
        <v>470</v>
      </c>
    </row>
    <row r="4032" spans="2:5" x14ac:dyDescent="0.2">
      <c r="B4032" s="324" t="s">
        <v>339</v>
      </c>
      <c r="E4032" s="335" t="s">
        <v>340</v>
      </c>
    </row>
    <row r="4033" spans="1:10" x14ac:dyDescent="0.2">
      <c r="C4033" s="324" t="s">
        <v>341</v>
      </c>
      <c r="E4033" s="329">
        <v>1000000</v>
      </c>
    </row>
    <row r="4034" spans="1:10" x14ac:dyDescent="0.2">
      <c r="C4034" s="324" t="s">
        <v>342</v>
      </c>
      <c r="E4034" s="340">
        <v>35.630000000000003</v>
      </c>
    </row>
    <row r="4035" spans="1:10" x14ac:dyDescent="0.2">
      <c r="C4035" s="324" t="s">
        <v>343</v>
      </c>
      <c r="E4035" s="340">
        <v>35.643311940001354</v>
      </c>
    </row>
    <row r="4036" spans="1:10" x14ac:dyDescent="0.2">
      <c r="C4036" s="324" t="s">
        <v>344</v>
      </c>
      <c r="E4036" s="340">
        <v>35.64</v>
      </c>
    </row>
    <row r="4037" spans="1:10" x14ac:dyDescent="0.2">
      <c r="C4037" s="324" t="s">
        <v>345</v>
      </c>
      <c r="E4037" s="340">
        <v>35.65</v>
      </c>
    </row>
    <row r="4038" spans="1:10" x14ac:dyDescent="0.2">
      <c r="C4038" s="324" t="s">
        <v>346</v>
      </c>
      <c r="E4038" s="340">
        <v>0.8484008978284544</v>
      </c>
    </row>
    <row r="4039" spans="1:10" x14ac:dyDescent="0.2">
      <c r="C4039" s="324" t="s">
        <v>347</v>
      </c>
      <c r="E4039" s="340">
        <v>0.71978408343612754</v>
      </c>
    </row>
    <row r="4040" spans="1:10" x14ac:dyDescent="0.2">
      <c r="C4040" s="324" t="s">
        <v>348</v>
      </c>
      <c r="E4040" s="336">
        <v>4.6285191798673346E-2</v>
      </c>
    </row>
    <row r="4041" spans="1:10" x14ac:dyDescent="0.2">
      <c r="C4041" s="324" t="s">
        <v>349</v>
      </c>
      <c r="E4041" s="337">
        <v>3.009212176603842</v>
      </c>
    </row>
    <row r="4042" spans="1:10" x14ac:dyDescent="0.2">
      <c r="C4042" s="324" t="s">
        <v>350</v>
      </c>
      <c r="E4042" s="336">
        <v>2.3802527084367857E-2</v>
      </c>
    </row>
    <row r="4043" spans="1:10" x14ac:dyDescent="0.2">
      <c r="C4043" s="324" t="s">
        <v>351</v>
      </c>
      <c r="E4043" s="340">
        <v>31.69</v>
      </c>
    </row>
    <row r="4044" spans="1:10" x14ac:dyDescent="0.2">
      <c r="C4044" s="324" t="s">
        <v>352</v>
      </c>
      <c r="E4044" s="340">
        <v>39.619999999999997</v>
      </c>
    </row>
    <row r="4045" spans="1:10" x14ac:dyDescent="0.2">
      <c r="C4045" s="324" t="s">
        <v>353</v>
      </c>
      <c r="E4045" s="340">
        <v>7.9299999999999962</v>
      </c>
    </row>
    <row r="4046" spans="1:10" x14ac:dyDescent="0.2">
      <c r="C4046" s="324" t="s">
        <v>354</v>
      </c>
      <c r="E4046" s="340">
        <v>8.484008978284544E-4</v>
      </c>
    </row>
    <row r="4048" spans="1:10" x14ac:dyDescent="0.2">
      <c r="A4048" s="333" t="s">
        <v>668</v>
      </c>
      <c r="B4048" s="333"/>
      <c r="C4048" s="333"/>
      <c r="D4048" s="333"/>
      <c r="E4048" s="333"/>
      <c r="F4048" s="326"/>
      <c r="G4048" s="333"/>
      <c r="H4048" s="333"/>
      <c r="I4048" s="333"/>
      <c r="J4048" s="334" t="s">
        <v>667</v>
      </c>
    </row>
    <row r="4050" spans="1:6" x14ac:dyDescent="0.2">
      <c r="B4050" s="324" t="s">
        <v>356</v>
      </c>
      <c r="E4050" s="335" t="s">
        <v>340</v>
      </c>
    </row>
    <row r="4051" spans="1:6" x14ac:dyDescent="0.2">
      <c r="C4051" s="324" t="s">
        <v>357</v>
      </c>
      <c r="E4051" s="340">
        <v>31.69</v>
      </c>
    </row>
    <row r="4052" spans="1:6" x14ac:dyDescent="0.2">
      <c r="C4052" s="324" t="s">
        <v>358</v>
      </c>
      <c r="E4052" s="340">
        <v>34.56</v>
      </c>
    </row>
    <row r="4053" spans="1:6" x14ac:dyDescent="0.2">
      <c r="C4053" s="324" t="s">
        <v>359</v>
      </c>
      <c r="E4053" s="340">
        <v>34.93</v>
      </c>
    </row>
    <row r="4054" spans="1:6" x14ac:dyDescent="0.2">
      <c r="C4054" s="324" t="s">
        <v>360</v>
      </c>
      <c r="E4054" s="340">
        <v>35.19</v>
      </c>
    </row>
    <row r="4055" spans="1:6" x14ac:dyDescent="0.2">
      <c r="C4055" s="324" t="s">
        <v>361</v>
      </c>
      <c r="E4055" s="340">
        <v>35.42</v>
      </c>
    </row>
    <row r="4056" spans="1:6" x14ac:dyDescent="0.2">
      <c r="C4056" s="324" t="s">
        <v>362</v>
      </c>
      <c r="E4056" s="340">
        <v>35.64</v>
      </c>
    </row>
    <row r="4057" spans="1:6" x14ac:dyDescent="0.2">
      <c r="C4057" s="324" t="s">
        <v>363</v>
      </c>
      <c r="E4057" s="340">
        <v>35.85</v>
      </c>
    </row>
    <row r="4058" spans="1:6" x14ac:dyDescent="0.2">
      <c r="C4058" s="324" t="s">
        <v>364</v>
      </c>
      <c r="E4058" s="340">
        <v>36.08</v>
      </c>
    </row>
    <row r="4059" spans="1:6" x14ac:dyDescent="0.2">
      <c r="C4059" s="324" t="s">
        <v>365</v>
      </c>
      <c r="E4059" s="340">
        <v>36.36</v>
      </c>
    </row>
    <row r="4060" spans="1:6" x14ac:dyDescent="0.2">
      <c r="C4060" s="324" t="s">
        <v>366</v>
      </c>
      <c r="E4060" s="340">
        <v>36.729999999999997</v>
      </c>
    </row>
    <row r="4061" spans="1:6" x14ac:dyDescent="0.2">
      <c r="C4061" s="324" t="s">
        <v>367</v>
      </c>
      <c r="E4061" s="340">
        <v>39.619999999999997</v>
      </c>
    </row>
    <row r="4063" spans="1:6" x14ac:dyDescent="0.2">
      <c r="A4063" s="324" t="s">
        <v>669</v>
      </c>
    </row>
    <row r="4064" spans="1:6" x14ac:dyDescent="0.2">
      <c r="F4064" s="326" t="s">
        <v>327</v>
      </c>
    </row>
    <row r="4067" spans="1:10" x14ac:dyDescent="0.2">
      <c r="A4067" s="333" t="s">
        <v>332</v>
      </c>
    </row>
    <row r="4069" spans="1:10" x14ac:dyDescent="0.2">
      <c r="A4069" s="333" t="s">
        <v>670</v>
      </c>
      <c r="B4069" s="333"/>
      <c r="C4069" s="333"/>
      <c r="D4069" s="333"/>
      <c r="E4069" s="333"/>
      <c r="F4069" s="326"/>
      <c r="G4069" s="333"/>
      <c r="H4069" s="333"/>
      <c r="I4069" s="333"/>
      <c r="J4069" s="334" t="s">
        <v>562</v>
      </c>
    </row>
    <row r="4071" spans="1:10" x14ac:dyDescent="0.2">
      <c r="B4071" s="324" t="s">
        <v>671</v>
      </c>
    </row>
    <row r="4072" spans="1:10" x14ac:dyDescent="0.2">
      <c r="C4072" s="324" t="s">
        <v>351</v>
      </c>
      <c r="E4072" s="342">
        <v>18</v>
      </c>
    </row>
    <row r="4073" spans="1:10" x14ac:dyDescent="0.2">
      <c r="C4073" s="324" t="s">
        <v>672</v>
      </c>
      <c r="E4073" s="342">
        <v>20</v>
      </c>
    </row>
    <row r="4074" spans="1:10" x14ac:dyDescent="0.2">
      <c r="C4074" s="324" t="s">
        <v>352</v>
      </c>
      <c r="E4074" s="342">
        <v>22</v>
      </c>
    </row>
    <row r="4075" spans="1:10" x14ac:dyDescent="0.2">
      <c r="E4075" s="335"/>
    </row>
    <row r="4076" spans="1:10" x14ac:dyDescent="0.2">
      <c r="E4076" s="335"/>
    </row>
    <row r="4080" spans="1:10" x14ac:dyDescent="0.2">
      <c r="A4080" s="333" t="s">
        <v>673</v>
      </c>
      <c r="B4080" s="333"/>
      <c r="C4080" s="333"/>
      <c r="D4080" s="333"/>
      <c r="E4080" s="333"/>
      <c r="F4080" s="326"/>
      <c r="G4080" s="333"/>
      <c r="H4080" s="333"/>
      <c r="I4080" s="333"/>
      <c r="J4080" s="334" t="s">
        <v>577</v>
      </c>
    </row>
    <row r="4082" spans="1:10" x14ac:dyDescent="0.2">
      <c r="B4082" s="324" t="s">
        <v>671</v>
      </c>
    </row>
    <row r="4083" spans="1:10" x14ac:dyDescent="0.2">
      <c r="C4083" s="324" t="s">
        <v>351</v>
      </c>
      <c r="E4083" s="342">
        <v>9</v>
      </c>
    </row>
    <row r="4084" spans="1:10" x14ac:dyDescent="0.2">
      <c r="C4084" s="324" t="s">
        <v>672</v>
      </c>
      <c r="E4084" s="342">
        <v>10</v>
      </c>
    </row>
    <row r="4085" spans="1:10" x14ac:dyDescent="0.2">
      <c r="C4085" s="324" t="s">
        <v>352</v>
      </c>
      <c r="E4085" s="342">
        <v>11</v>
      </c>
    </row>
    <row r="4086" spans="1:10" x14ac:dyDescent="0.2">
      <c r="E4086" s="335"/>
    </row>
    <row r="4087" spans="1:10" x14ac:dyDescent="0.2">
      <c r="E4087" s="335"/>
    </row>
    <row r="4091" spans="1:10" x14ac:dyDescent="0.2">
      <c r="A4091" s="333" t="s">
        <v>674</v>
      </c>
      <c r="B4091" s="333"/>
      <c r="C4091" s="333"/>
      <c r="D4091" s="333"/>
      <c r="E4091" s="333"/>
      <c r="F4091" s="326"/>
      <c r="G4091" s="333"/>
      <c r="H4091" s="333"/>
      <c r="I4091" s="333"/>
      <c r="J4091" s="334" t="s">
        <v>572</v>
      </c>
    </row>
    <row r="4093" spans="1:10" x14ac:dyDescent="0.2">
      <c r="B4093" s="324" t="s">
        <v>671</v>
      </c>
    </row>
    <row r="4094" spans="1:10" x14ac:dyDescent="0.2">
      <c r="C4094" s="324" t="s">
        <v>351</v>
      </c>
      <c r="E4094" s="342">
        <v>9</v>
      </c>
    </row>
    <row r="4095" spans="1:10" x14ac:dyDescent="0.2">
      <c r="C4095" s="324" t="s">
        <v>672</v>
      </c>
      <c r="E4095" s="342">
        <v>10</v>
      </c>
    </row>
    <row r="4096" spans="1:10" x14ac:dyDescent="0.2">
      <c r="C4096" s="324" t="s">
        <v>352</v>
      </c>
      <c r="E4096" s="342">
        <v>11</v>
      </c>
    </row>
    <row r="4097" spans="1:10" x14ac:dyDescent="0.2">
      <c r="E4097" s="335"/>
    </row>
    <row r="4098" spans="1:10" x14ac:dyDescent="0.2">
      <c r="E4098" s="335"/>
    </row>
    <row r="4102" spans="1:10" x14ac:dyDescent="0.2">
      <c r="A4102" s="333" t="s">
        <v>675</v>
      </c>
      <c r="B4102" s="333"/>
      <c r="C4102" s="333"/>
      <c r="D4102" s="333"/>
      <c r="E4102" s="333"/>
      <c r="F4102" s="326"/>
      <c r="G4102" s="333"/>
      <c r="H4102" s="333"/>
      <c r="I4102" s="333"/>
      <c r="J4102" s="334" t="s">
        <v>567</v>
      </c>
    </row>
    <row r="4104" spans="1:10" x14ac:dyDescent="0.2">
      <c r="B4104" s="324" t="s">
        <v>671</v>
      </c>
    </row>
    <row r="4105" spans="1:10" x14ac:dyDescent="0.2">
      <c r="C4105" s="324" t="s">
        <v>351</v>
      </c>
      <c r="E4105" s="342">
        <v>9</v>
      </c>
    </row>
    <row r="4106" spans="1:10" x14ac:dyDescent="0.2">
      <c r="C4106" s="324" t="s">
        <v>672</v>
      </c>
      <c r="E4106" s="342">
        <v>10</v>
      </c>
    </row>
    <row r="4107" spans="1:10" x14ac:dyDescent="0.2">
      <c r="C4107" s="324" t="s">
        <v>352</v>
      </c>
      <c r="E4107" s="342">
        <v>11</v>
      </c>
    </row>
    <row r="4108" spans="1:10" x14ac:dyDescent="0.2">
      <c r="E4108" s="335"/>
    </row>
    <row r="4109" spans="1:10" x14ac:dyDescent="0.2">
      <c r="E4109" s="335"/>
    </row>
    <row r="4113" spans="1:10" x14ac:dyDescent="0.2">
      <c r="A4113" s="333" t="s">
        <v>676</v>
      </c>
      <c r="B4113" s="333"/>
      <c r="C4113" s="333"/>
      <c r="D4113" s="333"/>
      <c r="E4113" s="333"/>
      <c r="F4113" s="326"/>
      <c r="G4113" s="333"/>
      <c r="H4113" s="333"/>
      <c r="I4113" s="333"/>
      <c r="J4113" s="334" t="s">
        <v>613</v>
      </c>
    </row>
    <row r="4115" spans="1:10" x14ac:dyDescent="0.2">
      <c r="B4115" s="324" t="s">
        <v>671</v>
      </c>
    </row>
    <row r="4116" spans="1:10" x14ac:dyDescent="0.2">
      <c r="C4116" s="324" t="s">
        <v>351</v>
      </c>
      <c r="E4116" s="342">
        <v>4</v>
      </c>
    </row>
    <row r="4117" spans="1:10" x14ac:dyDescent="0.2">
      <c r="C4117" s="324" t="s">
        <v>672</v>
      </c>
      <c r="E4117" s="342">
        <v>5</v>
      </c>
    </row>
    <row r="4118" spans="1:10" x14ac:dyDescent="0.2">
      <c r="C4118" s="324" t="s">
        <v>352</v>
      </c>
      <c r="E4118" s="342">
        <v>5.5</v>
      </c>
    </row>
    <row r="4119" spans="1:10" x14ac:dyDescent="0.2">
      <c r="E4119" s="335"/>
    </row>
    <row r="4120" spans="1:10" x14ac:dyDescent="0.2">
      <c r="E4120" s="335"/>
    </row>
    <row r="4124" spans="1:10" x14ac:dyDescent="0.2">
      <c r="A4124" s="333" t="s">
        <v>677</v>
      </c>
      <c r="B4124" s="333"/>
      <c r="C4124" s="333"/>
      <c r="D4124" s="333"/>
      <c r="E4124" s="333"/>
      <c r="F4124" s="326"/>
      <c r="G4124" s="333"/>
      <c r="H4124" s="333"/>
      <c r="I4124" s="333"/>
      <c r="J4124" s="334" t="s">
        <v>582</v>
      </c>
    </row>
    <row r="4126" spans="1:10" x14ac:dyDescent="0.2">
      <c r="B4126" s="324" t="s">
        <v>671</v>
      </c>
    </row>
    <row r="4127" spans="1:10" x14ac:dyDescent="0.2">
      <c r="C4127" s="324" t="s">
        <v>351</v>
      </c>
      <c r="E4127" s="342">
        <v>9</v>
      </c>
    </row>
    <row r="4128" spans="1:10" x14ac:dyDescent="0.2">
      <c r="C4128" s="324" t="s">
        <v>672</v>
      </c>
      <c r="E4128" s="342">
        <v>10</v>
      </c>
    </row>
    <row r="4129" spans="1:10" x14ac:dyDescent="0.2">
      <c r="C4129" s="324" t="s">
        <v>352</v>
      </c>
      <c r="E4129" s="342">
        <v>11</v>
      </c>
    </row>
    <row r="4130" spans="1:10" x14ac:dyDescent="0.2">
      <c r="E4130" s="335"/>
    </row>
    <row r="4131" spans="1:10" x14ac:dyDescent="0.2">
      <c r="E4131" s="335"/>
    </row>
    <row r="4135" spans="1:10" x14ac:dyDescent="0.2">
      <c r="A4135" s="333" t="s">
        <v>678</v>
      </c>
      <c r="B4135" s="333"/>
      <c r="C4135" s="333"/>
      <c r="D4135" s="333"/>
      <c r="E4135" s="333"/>
      <c r="F4135" s="326"/>
      <c r="G4135" s="333"/>
      <c r="H4135" s="333"/>
      <c r="I4135" s="333"/>
      <c r="J4135" s="334" t="s">
        <v>595</v>
      </c>
    </row>
    <row r="4137" spans="1:10" x14ac:dyDescent="0.2">
      <c r="B4137" s="324" t="s">
        <v>679</v>
      </c>
    </row>
    <row r="4138" spans="1:10" x14ac:dyDescent="0.2">
      <c r="C4138" s="324" t="s">
        <v>343</v>
      </c>
      <c r="E4138" s="343">
        <v>5139</v>
      </c>
    </row>
    <row r="4139" spans="1:10" x14ac:dyDescent="0.2">
      <c r="C4139" s="324" t="s">
        <v>346</v>
      </c>
      <c r="E4139" s="343">
        <v>513.9</v>
      </c>
    </row>
    <row r="4140" spans="1:10" x14ac:dyDescent="0.2">
      <c r="E4140" s="335"/>
    </row>
    <row r="4141" spans="1:10" x14ac:dyDescent="0.2">
      <c r="E4141" s="335"/>
    </row>
    <row r="4146" spans="1:10" x14ac:dyDescent="0.2">
      <c r="A4146" s="333" t="s">
        <v>680</v>
      </c>
      <c r="B4146" s="333"/>
      <c r="C4146" s="333"/>
      <c r="D4146" s="333"/>
      <c r="E4146" s="333"/>
      <c r="F4146" s="326"/>
      <c r="G4146" s="333"/>
      <c r="H4146" s="333"/>
      <c r="I4146" s="333"/>
      <c r="J4146" s="334" t="s">
        <v>605</v>
      </c>
    </row>
    <row r="4148" spans="1:10" x14ac:dyDescent="0.2">
      <c r="B4148" s="324" t="s">
        <v>679</v>
      </c>
    </row>
    <row r="4149" spans="1:10" x14ac:dyDescent="0.2">
      <c r="C4149" s="324" t="s">
        <v>343</v>
      </c>
      <c r="E4149" s="343">
        <v>450</v>
      </c>
    </row>
    <row r="4150" spans="1:10" x14ac:dyDescent="0.2">
      <c r="C4150" s="324" t="s">
        <v>346</v>
      </c>
      <c r="E4150" s="343">
        <v>45</v>
      </c>
    </row>
    <row r="4151" spans="1:10" x14ac:dyDescent="0.2">
      <c r="E4151" s="335"/>
    </row>
    <row r="4152" spans="1:10" x14ac:dyDescent="0.2">
      <c r="E4152" s="335"/>
    </row>
    <row r="4157" spans="1:10" x14ac:dyDescent="0.2">
      <c r="A4157" s="333" t="s">
        <v>681</v>
      </c>
      <c r="B4157" s="333"/>
      <c r="C4157" s="333"/>
      <c r="D4157" s="333"/>
      <c r="E4157" s="333"/>
      <c r="F4157" s="326"/>
      <c r="G4157" s="333"/>
      <c r="H4157" s="333"/>
      <c r="I4157" s="333"/>
      <c r="J4157" s="334" t="s">
        <v>600</v>
      </c>
    </row>
    <row r="4159" spans="1:10" x14ac:dyDescent="0.2">
      <c r="B4159" s="324" t="s">
        <v>679</v>
      </c>
    </row>
    <row r="4160" spans="1:10" x14ac:dyDescent="0.2">
      <c r="C4160" s="324" t="s">
        <v>343</v>
      </c>
      <c r="E4160" s="343">
        <v>450</v>
      </c>
    </row>
    <row r="4161" spans="1:10" x14ac:dyDescent="0.2">
      <c r="C4161" s="324" t="s">
        <v>346</v>
      </c>
      <c r="E4161" s="343">
        <v>45</v>
      </c>
    </row>
    <row r="4162" spans="1:10" x14ac:dyDescent="0.2">
      <c r="E4162" s="335"/>
    </row>
    <row r="4163" spans="1:10" x14ac:dyDescent="0.2">
      <c r="E4163" s="335"/>
    </row>
    <row r="4168" spans="1:10" x14ac:dyDescent="0.2">
      <c r="A4168" s="333" t="s">
        <v>682</v>
      </c>
      <c r="B4168" s="333"/>
      <c r="C4168" s="333"/>
      <c r="D4168" s="333"/>
      <c r="E4168" s="333"/>
      <c r="F4168" s="326"/>
      <c r="G4168" s="333"/>
      <c r="H4168" s="333"/>
      <c r="I4168" s="333"/>
      <c r="J4168" s="334" t="s">
        <v>592</v>
      </c>
    </row>
    <row r="4170" spans="1:10" x14ac:dyDescent="0.2">
      <c r="B4170" s="324" t="s">
        <v>679</v>
      </c>
    </row>
    <row r="4171" spans="1:10" x14ac:dyDescent="0.2">
      <c r="C4171" s="324" t="s">
        <v>343</v>
      </c>
      <c r="E4171" s="343">
        <v>2877.84</v>
      </c>
    </row>
    <row r="4172" spans="1:10" x14ac:dyDescent="0.2">
      <c r="C4172" s="324" t="s">
        <v>346</v>
      </c>
      <c r="E4172" s="343">
        <v>287.78399999999999</v>
      </c>
    </row>
    <row r="4173" spans="1:10" x14ac:dyDescent="0.2">
      <c r="E4173" s="335"/>
    </row>
    <row r="4174" spans="1:10" x14ac:dyDescent="0.2">
      <c r="E4174" s="335"/>
    </row>
    <row r="4179" spans="1:10" x14ac:dyDescent="0.2">
      <c r="A4179" s="333" t="s">
        <v>683</v>
      </c>
      <c r="B4179" s="333"/>
      <c r="C4179" s="333"/>
      <c r="D4179" s="333"/>
      <c r="E4179" s="333"/>
      <c r="F4179" s="326"/>
      <c r="G4179" s="333"/>
      <c r="H4179" s="333"/>
      <c r="I4179" s="333"/>
      <c r="J4179" s="334" t="s">
        <v>587</v>
      </c>
    </row>
    <row r="4181" spans="1:10" x14ac:dyDescent="0.2">
      <c r="B4181" s="324" t="s">
        <v>679</v>
      </c>
    </row>
    <row r="4182" spans="1:10" x14ac:dyDescent="0.2">
      <c r="C4182" s="324" t="s">
        <v>343</v>
      </c>
      <c r="E4182" s="343">
        <v>70</v>
      </c>
    </row>
    <row r="4183" spans="1:10" x14ac:dyDescent="0.2">
      <c r="C4183" s="324" t="s">
        <v>346</v>
      </c>
      <c r="E4183" s="343">
        <v>7</v>
      </c>
    </row>
    <row r="4184" spans="1:10" x14ac:dyDescent="0.2">
      <c r="E4184" s="335"/>
    </row>
    <row r="4185" spans="1:10" x14ac:dyDescent="0.2">
      <c r="E4185" s="335"/>
    </row>
    <row r="4190" spans="1:10" x14ac:dyDescent="0.2">
      <c r="A4190" s="333" t="s">
        <v>684</v>
      </c>
      <c r="B4190" s="333"/>
      <c r="C4190" s="333"/>
      <c r="D4190" s="333"/>
      <c r="E4190" s="333"/>
      <c r="F4190" s="326"/>
      <c r="G4190" s="333"/>
      <c r="H4190" s="333"/>
      <c r="I4190" s="333"/>
      <c r="J4190" s="334" t="s">
        <v>610</v>
      </c>
    </row>
    <row r="4192" spans="1:10" x14ac:dyDescent="0.2">
      <c r="B4192" s="324" t="s">
        <v>679</v>
      </c>
    </row>
    <row r="4193" spans="1:10" x14ac:dyDescent="0.2">
      <c r="C4193" s="324" t="s">
        <v>343</v>
      </c>
      <c r="E4193" s="343">
        <v>2648.69</v>
      </c>
    </row>
    <row r="4194" spans="1:10" x14ac:dyDescent="0.2">
      <c r="C4194" s="324" t="s">
        <v>346</v>
      </c>
      <c r="E4194" s="343">
        <v>264.86900000000003</v>
      </c>
    </row>
    <row r="4195" spans="1:10" x14ac:dyDescent="0.2">
      <c r="E4195" s="335"/>
    </row>
    <row r="4196" spans="1:10" x14ac:dyDescent="0.2">
      <c r="E4196" s="335"/>
    </row>
    <row r="4201" spans="1:10" x14ac:dyDescent="0.2">
      <c r="A4201" s="333" t="s">
        <v>685</v>
      </c>
      <c r="B4201" s="333"/>
      <c r="C4201" s="333"/>
      <c r="D4201" s="333"/>
      <c r="E4201" s="333"/>
      <c r="F4201" s="326"/>
      <c r="G4201" s="333"/>
      <c r="H4201" s="333"/>
      <c r="I4201" s="333"/>
      <c r="J4201" s="334" t="s">
        <v>526</v>
      </c>
    </row>
    <row r="4203" spans="1:10" x14ac:dyDescent="0.2">
      <c r="B4203" s="324" t="s">
        <v>679</v>
      </c>
    </row>
    <row r="4204" spans="1:10" x14ac:dyDescent="0.2">
      <c r="C4204" s="324" t="s">
        <v>343</v>
      </c>
      <c r="E4204" s="343">
        <v>287.77999999999997</v>
      </c>
    </row>
    <row r="4205" spans="1:10" x14ac:dyDescent="0.2">
      <c r="C4205" s="324" t="s">
        <v>346</v>
      </c>
      <c r="E4205" s="343">
        <v>28.777999999999999</v>
      </c>
    </row>
    <row r="4206" spans="1:10" x14ac:dyDescent="0.2">
      <c r="E4206" s="335"/>
    </row>
    <row r="4207" spans="1:10" x14ac:dyDescent="0.2">
      <c r="E4207" s="335"/>
    </row>
    <row r="4212" spans="1:10" x14ac:dyDescent="0.2">
      <c r="A4212" s="333" t="s">
        <v>686</v>
      </c>
      <c r="B4212" s="333"/>
      <c r="C4212" s="333"/>
      <c r="D4212" s="333"/>
      <c r="E4212" s="333"/>
      <c r="F4212" s="326"/>
      <c r="G4212" s="333"/>
      <c r="H4212" s="333"/>
      <c r="I4212" s="333"/>
      <c r="J4212" s="334" t="s">
        <v>537</v>
      </c>
    </row>
    <row r="4214" spans="1:10" x14ac:dyDescent="0.2">
      <c r="B4214" s="324" t="s">
        <v>679</v>
      </c>
    </row>
    <row r="4215" spans="1:10" x14ac:dyDescent="0.2">
      <c r="C4215" s="324" t="s">
        <v>343</v>
      </c>
      <c r="E4215" s="343">
        <v>350</v>
      </c>
    </row>
    <row r="4216" spans="1:10" x14ac:dyDescent="0.2">
      <c r="C4216" s="324" t="s">
        <v>346</v>
      </c>
      <c r="E4216" s="343">
        <v>35</v>
      </c>
    </row>
    <row r="4217" spans="1:10" x14ac:dyDescent="0.2">
      <c r="E4217" s="335"/>
    </row>
    <row r="4218" spans="1:10" x14ac:dyDescent="0.2">
      <c r="E4218" s="335"/>
    </row>
    <row r="4223" spans="1:10" x14ac:dyDescent="0.2">
      <c r="A4223" s="333" t="s">
        <v>687</v>
      </c>
      <c r="B4223" s="333"/>
      <c r="C4223" s="333"/>
      <c r="D4223" s="333"/>
      <c r="E4223" s="333"/>
      <c r="F4223" s="326"/>
      <c r="G4223" s="333"/>
      <c r="H4223" s="333"/>
      <c r="I4223" s="333"/>
      <c r="J4223" s="334" t="s">
        <v>534</v>
      </c>
    </row>
    <row r="4225" spans="1:10" x14ac:dyDescent="0.2">
      <c r="B4225" s="324" t="s">
        <v>679</v>
      </c>
    </row>
    <row r="4226" spans="1:10" x14ac:dyDescent="0.2">
      <c r="C4226" s="324" t="s">
        <v>343</v>
      </c>
      <c r="E4226" s="343">
        <v>350</v>
      </c>
    </row>
    <row r="4227" spans="1:10" x14ac:dyDescent="0.2">
      <c r="C4227" s="324" t="s">
        <v>346</v>
      </c>
      <c r="E4227" s="343">
        <v>35</v>
      </c>
    </row>
    <row r="4228" spans="1:10" x14ac:dyDescent="0.2">
      <c r="E4228" s="335"/>
    </row>
    <row r="4229" spans="1:10" x14ac:dyDescent="0.2">
      <c r="E4229" s="335"/>
    </row>
    <row r="4234" spans="1:10" x14ac:dyDescent="0.2">
      <c r="A4234" s="333" t="s">
        <v>688</v>
      </c>
      <c r="B4234" s="333"/>
      <c r="C4234" s="333"/>
      <c r="D4234" s="333"/>
      <c r="E4234" s="333"/>
      <c r="F4234" s="326"/>
      <c r="G4234" s="333"/>
      <c r="H4234" s="333"/>
      <c r="I4234" s="333"/>
      <c r="J4234" s="334" t="s">
        <v>521</v>
      </c>
    </row>
    <row r="4236" spans="1:10" x14ac:dyDescent="0.2">
      <c r="B4236" s="324" t="s">
        <v>679</v>
      </c>
    </row>
    <row r="4237" spans="1:10" x14ac:dyDescent="0.2">
      <c r="C4237" s="324" t="s">
        <v>343</v>
      </c>
      <c r="E4237" s="343">
        <v>30</v>
      </c>
    </row>
    <row r="4238" spans="1:10" x14ac:dyDescent="0.2">
      <c r="C4238" s="324" t="s">
        <v>346</v>
      </c>
      <c r="E4238" s="343">
        <v>5</v>
      </c>
    </row>
    <row r="4239" spans="1:10" x14ac:dyDescent="0.2">
      <c r="E4239" s="335"/>
    </row>
    <row r="4240" spans="1:10" x14ac:dyDescent="0.2">
      <c r="E4240" s="335"/>
    </row>
    <row r="4245" spans="1:10" x14ac:dyDescent="0.2">
      <c r="A4245" s="333" t="s">
        <v>689</v>
      </c>
      <c r="B4245" s="333"/>
      <c r="C4245" s="333"/>
      <c r="D4245" s="333"/>
      <c r="E4245" s="333"/>
      <c r="F4245" s="326"/>
      <c r="G4245" s="333"/>
      <c r="H4245" s="333"/>
      <c r="I4245" s="333"/>
      <c r="J4245" s="334" t="s">
        <v>531</v>
      </c>
    </row>
    <row r="4247" spans="1:10" x14ac:dyDescent="0.2">
      <c r="B4247" s="324" t="s">
        <v>679</v>
      </c>
    </row>
    <row r="4248" spans="1:10" x14ac:dyDescent="0.2">
      <c r="C4248" s="324" t="s">
        <v>343</v>
      </c>
      <c r="E4248" s="343">
        <v>400</v>
      </c>
    </row>
    <row r="4249" spans="1:10" x14ac:dyDescent="0.2">
      <c r="C4249" s="324" t="s">
        <v>346</v>
      </c>
      <c r="E4249" s="343">
        <v>40</v>
      </c>
    </row>
    <row r="4250" spans="1:10" x14ac:dyDescent="0.2">
      <c r="E4250" s="335"/>
    </row>
    <row r="4251" spans="1:10" x14ac:dyDescent="0.2">
      <c r="E4251" s="335"/>
    </row>
    <row r="4256" spans="1:10" x14ac:dyDescent="0.2">
      <c r="A4256" s="333" t="s">
        <v>690</v>
      </c>
      <c r="B4256" s="333"/>
      <c r="C4256" s="333"/>
      <c r="D4256" s="333"/>
      <c r="E4256" s="333"/>
      <c r="F4256" s="326"/>
      <c r="G4256" s="333"/>
      <c r="H4256" s="333"/>
      <c r="I4256" s="333"/>
      <c r="J4256" s="334" t="s">
        <v>540</v>
      </c>
    </row>
    <row r="4258" spans="1:10" x14ac:dyDescent="0.2">
      <c r="B4258" s="324" t="s">
        <v>679</v>
      </c>
    </row>
    <row r="4259" spans="1:10" x14ac:dyDescent="0.2">
      <c r="C4259" s="324" t="s">
        <v>343</v>
      </c>
      <c r="E4259" s="343">
        <v>359.12</v>
      </c>
    </row>
    <row r="4260" spans="1:10" x14ac:dyDescent="0.2">
      <c r="C4260" s="324" t="s">
        <v>346</v>
      </c>
      <c r="E4260" s="343">
        <v>35.911999999999999</v>
      </c>
    </row>
    <row r="4261" spans="1:10" x14ac:dyDescent="0.2">
      <c r="E4261" s="335"/>
    </row>
    <row r="4262" spans="1:10" x14ac:dyDescent="0.2">
      <c r="E4262" s="335"/>
    </row>
    <row r="4267" spans="1:10" x14ac:dyDescent="0.2">
      <c r="A4267" s="333" t="s">
        <v>691</v>
      </c>
      <c r="B4267" s="333"/>
      <c r="C4267" s="333"/>
      <c r="D4267" s="333"/>
      <c r="E4267" s="333"/>
      <c r="F4267" s="326"/>
      <c r="G4267" s="333"/>
      <c r="H4267" s="333"/>
      <c r="I4267" s="333"/>
      <c r="J4267" s="334" t="s">
        <v>556</v>
      </c>
    </row>
    <row r="4269" spans="1:10" x14ac:dyDescent="0.2">
      <c r="B4269" s="324" t="s">
        <v>679</v>
      </c>
    </row>
    <row r="4270" spans="1:10" x14ac:dyDescent="0.2">
      <c r="C4270" s="324" t="s">
        <v>343</v>
      </c>
      <c r="E4270" s="343">
        <v>200</v>
      </c>
    </row>
    <row r="4271" spans="1:10" x14ac:dyDescent="0.2">
      <c r="C4271" s="324" t="s">
        <v>346</v>
      </c>
      <c r="E4271" s="343">
        <v>20</v>
      </c>
    </row>
    <row r="4272" spans="1:10" x14ac:dyDescent="0.2">
      <c r="E4272" s="335"/>
    </row>
    <row r="4273" spans="1:10" x14ac:dyDescent="0.2">
      <c r="E4273" s="335"/>
    </row>
    <row r="4278" spans="1:10" x14ac:dyDescent="0.2">
      <c r="A4278" s="333" t="s">
        <v>692</v>
      </c>
      <c r="B4278" s="333"/>
      <c r="C4278" s="333"/>
      <c r="D4278" s="333"/>
      <c r="E4278" s="333"/>
      <c r="F4278" s="326"/>
      <c r="G4278" s="333"/>
      <c r="H4278" s="333"/>
      <c r="I4278" s="333"/>
      <c r="J4278" s="334" t="s">
        <v>553</v>
      </c>
    </row>
    <row r="4280" spans="1:10" x14ac:dyDescent="0.2">
      <c r="B4280" s="324" t="s">
        <v>679</v>
      </c>
    </row>
    <row r="4281" spans="1:10" x14ac:dyDescent="0.2">
      <c r="C4281" s="324" t="s">
        <v>343</v>
      </c>
      <c r="E4281" s="343">
        <v>200</v>
      </c>
    </row>
    <row r="4282" spans="1:10" x14ac:dyDescent="0.2">
      <c r="C4282" s="324" t="s">
        <v>346</v>
      </c>
      <c r="E4282" s="343">
        <v>20</v>
      </c>
    </row>
    <row r="4283" spans="1:10" x14ac:dyDescent="0.2">
      <c r="E4283" s="335"/>
    </row>
    <row r="4284" spans="1:10" x14ac:dyDescent="0.2">
      <c r="E4284" s="335"/>
    </row>
    <row r="4289" spans="1:10" x14ac:dyDescent="0.2">
      <c r="A4289" s="333" t="s">
        <v>693</v>
      </c>
      <c r="B4289" s="333"/>
      <c r="C4289" s="333"/>
      <c r="D4289" s="333"/>
      <c r="E4289" s="333"/>
      <c r="F4289" s="326"/>
      <c r="G4289" s="333"/>
      <c r="H4289" s="333"/>
      <c r="I4289" s="333"/>
      <c r="J4289" s="334" t="s">
        <v>544</v>
      </c>
    </row>
    <row r="4291" spans="1:10" x14ac:dyDescent="0.2">
      <c r="B4291" s="324" t="s">
        <v>679</v>
      </c>
    </row>
    <row r="4292" spans="1:10" x14ac:dyDescent="0.2">
      <c r="C4292" s="324" t="s">
        <v>343</v>
      </c>
      <c r="E4292" s="343">
        <v>1080</v>
      </c>
    </row>
    <row r="4293" spans="1:10" x14ac:dyDescent="0.2">
      <c r="C4293" s="324" t="s">
        <v>346</v>
      </c>
      <c r="E4293" s="343">
        <v>108</v>
      </c>
    </row>
    <row r="4294" spans="1:10" x14ac:dyDescent="0.2">
      <c r="E4294" s="335"/>
    </row>
    <row r="4295" spans="1:10" x14ac:dyDescent="0.2">
      <c r="E4295" s="335"/>
    </row>
    <row r="4300" spans="1:10" x14ac:dyDescent="0.2">
      <c r="A4300" s="333" t="s">
        <v>694</v>
      </c>
      <c r="B4300" s="333"/>
      <c r="C4300" s="333"/>
      <c r="D4300" s="333"/>
      <c r="E4300" s="333"/>
      <c r="F4300" s="326"/>
      <c r="G4300" s="333"/>
      <c r="H4300" s="333"/>
      <c r="I4300" s="333"/>
      <c r="J4300" s="334" t="s">
        <v>547</v>
      </c>
    </row>
    <row r="4302" spans="1:10" x14ac:dyDescent="0.2">
      <c r="B4302" s="324" t="s">
        <v>679</v>
      </c>
    </row>
    <row r="4303" spans="1:10" x14ac:dyDescent="0.2">
      <c r="C4303" s="324" t="s">
        <v>343</v>
      </c>
      <c r="E4303" s="343">
        <v>800</v>
      </c>
    </row>
    <row r="4304" spans="1:10" x14ac:dyDescent="0.2">
      <c r="C4304" s="324" t="s">
        <v>346</v>
      </c>
      <c r="E4304" s="343">
        <v>80</v>
      </c>
    </row>
    <row r="4305" spans="1:10" x14ac:dyDescent="0.2">
      <c r="E4305" s="335"/>
    </row>
    <row r="4306" spans="1:10" x14ac:dyDescent="0.2">
      <c r="E4306" s="335"/>
    </row>
    <row r="4311" spans="1:10" x14ac:dyDescent="0.2">
      <c r="A4311" s="333" t="s">
        <v>695</v>
      </c>
      <c r="B4311" s="333"/>
      <c r="C4311" s="333"/>
      <c r="D4311" s="333"/>
      <c r="E4311" s="333"/>
      <c r="F4311" s="326"/>
      <c r="G4311" s="333"/>
      <c r="H4311" s="333"/>
      <c r="I4311" s="333"/>
      <c r="J4311" s="334" t="s">
        <v>550</v>
      </c>
    </row>
    <row r="4313" spans="1:10" x14ac:dyDescent="0.2">
      <c r="B4313" s="324" t="s">
        <v>679</v>
      </c>
    </row>
    <row r="4314" spans="1:10" x14ac:dyDescent="0.2">
      <c r="C4314" s="324" t="s">
        <v>343</v>
      </c>
      <c r="E4314" s="343">
        <v>101.88</v>
      </c>
    </row>
    <row r="4315" spans="1:10" x14ac:dyDescent="0.2">
      <c r="C4315" s="324" t="s">
        <v>346</v>
      </c>
      <c r="E4315" s="343">
        <v>10.187999999999999</v>
      </c>
    </row>
    <row r="4316" spans="1:10" x14ac:dyDescent="0.2">
      <c r="E4316" s="335"/>
    </row>
    <row r="4317" spans="1:10" x14ac:dyDescent="0.2">
      <c r="E4317" s="335"/>
    </row>
    <row r="4322" spans="1:10" x14ac:dyDescent="0.2">
      <c r="A4322" s="333" t="s">
        <v>696</v>
      </c>
      <c r="B4322" s="333"/>
      <c r="C4322" s="333"/>
      <c r="D4322" s="333"/>
      <c r="E4322" s="333"/>
      <c r="F4322" s="326"/>
      <c r="G4322" s="333"/>
      <c r="H4322" s="333"/>
      <c r="I4322" s="333"/>
      <c r="J4322" s="334" t="s">
        <v>559</v>
      </c>
    </row>
    <row r="4324" spans="1:10" x14ac:dyDescent="0.2">
      <c r="B4324" s="324" t="s">
        <v>679</v>
      </c>
    </row>
    <row r="4325" spans="1:10" x14ac:dyDescent="0.2">
      <c r="C4325" s="324" t="s">
        <v>343</v>
      </c>
      <c r="E4325" s="343">
        <v>1080</v>
      </c>
    </row>
    <row r="4326" spans="1:10" x14ac:dyDescent="0.2">
      <c r="C4326" s="324" t="s">
        <v>346</v>
      </c>
      <c r="E4326" s="343">
        <v>108</v>
      </c>
    </row>
    <row r="4327" spans="1:10" x14ac:dyDescent="0.2">
      <c r="E4327" s="335"/>
    </row>
    <row r="4328" spans="1:10" x14ac:dyDescent="0.2">
      <c r="E4328" s="335"/>
    </row>
    <row r="4333" spans="1:10" x14ac:dyDescent="0.2">
      <c r="A4333" s="333" t="s">
        <v>697</v>
      </c>
    </row>
    <row r="4335" spans="1:10" x14ac:dyDescent="0.2">
      <c r="A4335" s="333" t="s">
        <v>698</v>
      </c>
      <c r="B4335" s="333"/>
      <c r="C4335" s="333"/>
      <c r="D4335" s="333"/>
      <c r="E4335" s="333"/>
      <c r="F4335" s="326"/>
      <c r="G4335" s="333"/>
      <c r="H4335" s="333"/>
      <c r="I4335" s="333"/>
      <c r="J4335" s="334" t="s">
        <v>659</v>
      </c>
    </row>
    <row r="4337" spans="1:10" x14ac:dyDescent="0.2">
      <c r="B4337" s="324" t="s">
        <v>671</v>
      </c>
    </row>
    <row r="4338" spans="1:10" x14ac:dyDescent="0.2">
      <c r="C4338" s="324" t="s">
        <v>351</v>
      </c>
      <c r="E4338" s="344">
        <v>1</v>
      </c>
    </row>
    <row r="4339" spans="1:10" x14ac:dyDescent="0.2">
      <c r="C4339" s="324" t="s">
        <v>672</v>
      </c>
      <c r="E4339" s="344">
        <v>3</v>
      </c>
    </row>
    <row r="4340" spans="1:10" x14ac:dyDescent="0.2">
      <c r="C4340" s="324" t="s">
        <v>352</v>
      </c>
      <c r="E4340" s="344">
        <v>4.4000000000000004</v>
      </c>
    </row>
    <row r="4341" spans="1:10" x14ac:dyDescent="0.2">
      <c r="E4341" s="335"/>
    </row>
    <row r="4342" spans="1:10" x14ac:dyDescent="0.2">
      <c r="E4342" s="335"/>
    </row>
    <row r="4346" spans="1:10" x14ac:dyDescent="0.2">
      <c r="A4346" s="333" t="s">
        <v>699</v>
      </c>
      <c r="B4346" s="333"/>
      <c r="C4346" s="333"/>
      <c r="D4346" s="333"/>
      <c r="E4346" s="333"/>
      <c r="F4346" s="326"/>
      <c r="G4346" s="333"/>
      <c r="H4346" s="333"/>
      <c r="I4346" s="333"/>
      <c r="J4346" s="334" t="s">
        <v>636</v>
      </c>
    </row>
    <row r="4348" spans="1:10" x14ac:dyDescent="0.2">
      <c r="B4348" s="324" t="s">
        <v>671</v>
      </c>
    </row>
    <row r="4349" spans="1:10" x14ac:dyDescent="0.2">
      <c r="C4349" s="324" t="s">
        <v>351</v>
      </c>
      <c r="E4349" s="344">
        <v>1</v>
      </c>
    </row>
    <row r="4350" spans="1:10" x14ac:dyDescent="0.2">
      <c r="C4350" s="324" t="s">
        <v>672</v>
      </c>
      <c r="E4350" s="344">
        <v>2</v>
      </c>
    </row>
    <row r="4351" spans="1:10" x14ac:dyDescent="0.2">
      <c r="C4351" s="324" t="s">
        <v>352</v>
      </c>
      <c r="E4351" s="344">
        <v>3.3</v>
      </c>
    </row>
    <row r="4352" spans="1:10" x14ac:dyDescent="0.2">
      <c r="E4352" s="335"/>
    </row>
    <row r="4353" spans="1:10" x14ac:dyDescent="0.2">
      <c r="E4353" s="335"/>
    </row>
    <row r="4357" spans="1:10" x14ac:dyDescent="0.2">
      <c r="A4357" s="333" t="s">
        <v>700</v>
      </c>
      <c r="B4357" s="333"/>
      <c r="C4357" s="333"/>
      <c r="D4357" s="333"/>
      <c r="E4357" s="333"/>
      <c r="F4357" s="326"/>
      <c r="G4357" s="333"/>
      <c r="H4357" s="333"/>
      <c r="I4357" s="333"/>
      <c r="J4357" s="334" t="s">
        <v>667</v>
      </c>
    </row>
    <row r="4359" spans="1:10" x14ac:dyDescent="0.2">
      <c r="B4359" s="324" t="s">
        <v>671</v>
      </c>
    </row>
    <row r="4360" spans="1:10" x14ac:dyDescent="0.2">
      <c r="C4360" s="324" t="s">
        <v>351</v>
      </c>
      <c r="E4360" s="344">
        <v>2</v>
      </c>
    </row>
    <row r="4361" spans="1:10" x14ac:dyDescent="0.2">
      <c r="C4361" s="324" t="s">
        <v>672</v>
      </c>
      <c r="E4361" s="344">
        <v>3</v>
      </c>
    </row>
    <row r="4362" spans="1:10" x14ac:dyDescent="0.2">
      <c r="C4362" s="324" t="s">
        <v>352</v>
      </c>
      <c r="E4362" s="344">
        <v>4.4000000000000004</v>
      </c>
    </row>
    <row r="4363" spans="1:10" x14ac:dyDescent="0.2">
      <c r="E4363" s="335"/>
    </row>
    <row r="4364" spans="1:10" x14ac:dyDescent="0.2">
      <c r="E4364" s="335"/>
    </row>
    <row r="4368" spans="1:10" x14ac:dyDescent="0.2">
      <c r="A4368" s="333" t="s">
        <v>701</v>
      </c>
      <c r="B4368" s="333"/>
      <c r="C4368" s="333"/>
      <c r="D4368" s="333"/>
      <c r="E4368" s="333"/>
      <c r="F4368" s="326"/>
      <c r="G4368" s="333"/>
      <c r="H4368" s="333"/>
      <c r="I4368" s="333"/>
      <c r="J4368" s="334" t="s">
        <v>641</v>
      </c>
    </row>
    <row r="4370" spans="1:10" x14ac:dyDescent="0.2">
      <c r="B4370" s="324" t="s">
        <v>671</v>
      </c>
    </row>
    <row r="4371" spans="1:10" x14ac:dyDescent="0.2">
      <c r="C4371" s="324" t="s">
        <v>351</v>
      </c>
      <c r="E4371" s="344">
        <v>1</v>
      </c>
    </row>
    <row r="4372" spans="1:10" x14ac:dyDescent="0.2">
      <c r="C4372" s="324" t="s">
        <v>672</v>
      </c>
      <c r="E4372" s="344">
        <v>2</v>
      </c>
    </row>
    <row r="4373" spans="1:10" x14ac:dyDescent="0.2">
      <c r="C4373" s="324" t="s">
        <v>352</v>
      </c>
      <c r="E4373" s="344">
        <v>3.3</v>
      </c>
    </row>
    <row r="4374" spans="1:10" x14ac:dyDescent="0.2">
      <c r="E4374" s="335"/>
    </row>
    <row r="4375" spans="1:10" x14ac:dyDescent="0.2">
      <c r="E4375" s="335"/>
    </row>
    <row r="4379" spans="1:10" x14ac:dyDescent="0.2">
      <c r="A4379" s="333" t="s">
        <v>702</v>
      </c>
      <c r="B4379" s="333"/>
      <c r="C4379" s="333"/>
      <c r="D4379" s="333"/>
      <c r="E4379" s="333"/>
      <c r="F4379" s="326"/>
      <c r="G4379" s="333"/>
      <c r="H4379" s="333"/>
      <c r="I4379" s="333"/>
      <c r="J4379" s="334" t="s">
        <v>664</v>
      </c>
    </row>
    <row r="4381" spans="1:10" x14ac:dyDescent="0.2">
      <c r="B4381" s="324" t="s">
        <v>671</v>
      </c>
    </row>
    <row r="4382" spans="1:10" x14ac:dyDescent="0.2">
      <c r="C4382" s="324" t="s">
        <v>351</v>
      </c>
      <c r="E4382" s="344">
        <v>2</v>
      </c>
    </row>
    <row r="4383" spans="1:10" x14ac:dyDescent="0.2">
      <c r="C4383" s="324" t="s">
        <v>672</v>
      </c>
      <c r="E4383" s="344">
        <v>3</v>
      </c>
    </row>
    <row r="4384" spans="1:10" x14ac:dyDescent="0.2">
      <c r="C4384" s="324" t="s">
        <v>352</v>
      </c>
      <c r="E4384" s="344">
        <v>4.4000000000000004</v>
      </c>
    </row>
    <row r="4385" spans="1:10" x14ac:dyDescent="0.2">
      <c r="E4385" s="335"/>
    </row>
    <row r="4386" spans="1:10" x14ac:dyDescent="0.2">
      <c r="E4386" s="335"/>
    </row>
    <row r="4390" spans="1:10" x14ac:dyDescent="0.2">
      <c r="A4390" s="333" t="s">
        <v>703</v>
      </c>
      <c r="B4390" s="333"/>
      <c r="C4390" s="333"/>
      <c r="D4390" s="333"/>
      <c r="E4390" s="333"/>
      <c r="F4390" s="326"/>
      <c r="G4390" s="333"/>
      <c r="H4390" s="333"/>
      <c r="I4390" s="333"/>
      <c r="J4390" s="334" t="s">
        <v>621</v>
      </c>
    </row>
    <row r="4392" spans="1:10" x14ac:dyDescent="0.2">
      <c r="B4392" s="324" t="s">
        <v>671</v>
      </c>
    </row>
    <row r="4393" spans="1:10" x14ac:dyDescent="0.2">
      <c r="C4393" s="324" t="s">
        <v>351</v>
      </c>
      <c r="E4393" s="344">
        <v>1</v>
      </c>
    </row>
    <row r="4394" spans="1:10" x14ac:dyDescent="0.2">
      <c r="C4394" s="324" t="s">
        <v>672</v>
      </c>
      <c r="E4394" s="344">
        <v>2</v>
      </c>
    </row>
    <row r="4395" spans="1:10" x14ac:dyDescent="0.2">
      <c r="C4395" s="324" t="s">
        <v>352</v>
      </c>
      <c r="E4395" s="344">
        <v>3.3</v>
      </c>
    </row>
    <row r="4396" spans="1:10" x14ac:dyDescent="0.2">
      <c r="E4396" s="335"/>
    </row>
    <row r="4397" spans="1:10" x14ac:dyDescent="0.2">
      <c r="E4397" s="335"/>
    </row>
    <row r="4401" spans="1:10" x14ac:dyDescent="0.2">
      <c r="A4401" s="333" t="s">
        <v>704</v>
      </c>
      <c r="B4401" s="333"/>
      <c r="C4401" s="333"/>
      <c r="D4401" s="333"/>
      <c r="E4401" s="333"/>
      <c r="F4401" s="326"/>
      <c r="G4401" s="333"/>
      <c r="H4401" s="333"/>
      <c r="I4401" s="333"/>
      <c r="J4401" s="334" t="s">
        <v>705</v>
      </c>
    </row>
    <row r="4403" spans="1:10" x14ac:dyDescent="0.2">
      <c r="B4403" s="324" t="s">
        <v>671</v>
      </c>
    </row>
    <row r="4404" spans="1:10" x14ac:dyDescent="0.2">
      <c r="C4404" s="324" t="s">
        <v>351</v>
      </c>
      <c r="E4404" s="344">
        <v>2</v>
      </c>
    </row>
    <row r="4405" spans="1:10" x14ac:dyDescent="0.2">
      <c r="C4405" s="324" t="s">
        <v>672</v>
      </c>
      <c r="E4405" s="344">
        <v>3</v>
      </c>
    </row>
    <row r="4406" spans="1:10" x14ac:dyDescent="0.2">
      <c r="C4406" s="324" t="s">
        <v>352</v>
      </c>
      <c r="E4406" s="344">
        <v>4.4000000000000004</v>
      </c>
    </row>
    <row r="4407" spans="1:10" x14ac:dyDescent="0.2">
      <c r="E4407" s="335"/>
    </row>
    <row r="4408" spans="1:10" x14ac:dyDescent="0.2">
      <c r="E4408" s="335"/>
    </row>
    <row r="4412" spans="1:10" x14ac:dyDescent="0.2">
      <c r="A4412" s="333" t="s">
        <v>706</v>
      </c>
      <c r="B4412" s="333"/>
      <c r="C4412" s="333"/>
      <c r="D4412" s="333"/>
      <c r="E4412" s="333"/>
      <c r="F4412" s="326"/>
      <c r="G4412" s="333"/>
      <c r="H4412" s="333"/>
      <c r="I4412" s="333"/>
      <c r="J4412" s="334" t="s">
        <v>707</v>
      </c>
    </row>
    <row r="4414" spans="1:10" x14ac:dyDescent="0.2">
      <c r="B4414" s="324" t="s">
        <v>671</v>
      </c>
    </row>
    <row r="4415" spans="1:10" x14ac:dyDescent="0.2">
      <c r="C4415" s="324" t="s">
        <v>351</v>
      </c>
      <c r="E4415" s="344">
        <v>1</v>
      </c>
    </row>
    <row r="4416" spans="1:10" x14ac:dyDescent="0.2">
      <c r="C4416" s="324" t="s">
        <v>672</v>
      </c>
      <c r="E4416" s="344">
        <v>2</v>
      </c>
    </row>
    <row r="4417" spans="1:10" x14ac:dyDescent="0.2">
      <c r="C4417" s="324" t="s">
        <v>352</v>
      </c>
      <c r="E4417" s="344">
        <v>3.3</v>
      </c>
    </row>
    <row r="4418" spans="1:10" x14ac:dyDescent="0.2">
      <c r="E4418" s="335"/>
    </row>
    <row r="4419" spans="1:10" x14ac:dyDescent="0.2">
      <c r="E4419" s="335"/>
    </row>
    <row r="4423" spans="1:10" x14ac:dyDescent="0.2">
      <c r="A4423" s="333" t="s">
        <v>708</v>
      </c>
      <c r="B4423" s="333"/>
      <c r="C4423" s="333"/>
      <c r="D4423" s="333"/>
      <c r="E4423" s="333"/>
      <c r="F4423" s="326"/>
      <c r="G4423" s="333"/>
      <c r="H4423" s="333"/>
      <c r="I4423" s="333"/>
      <c r="J4423" s="334" t="s">
        <v>654</v>
      </c>
    </row>
    <row r="4425" spans="1:10" x14ac:dyDescent="0.2">
      <c r="B4425" s="324" t="s">
        <v>671</v>
      </c>
    </row>
    <row r="4426" spans="1:10" x14ac:dyDescent="0.2">
      <c r="C4426" s="324" t="s">
        <v>351</v>
      </c>
      <c r="E4426" s="344">
        <v>2</v>
      </c>
    </row>
    <row r="4427" spans="1:10" x14ac:dyDescent="0.2">
      <c r="C4427" s="324" t="s">
        <v>672</v>
      </c>
      <c r="E4427" s="344">
        <v>3</v>
      </c>
    </row>
    <row r="4428" spans="1:10" x14ac:dyDescent="0.2">
      <c r="C4428" s="324" t="s">
        <v>352</v>
      </c>
      <c r="E4428" s="344">
        <v>4.4000000000000004</v>
      </c>
    </row>
    <row r="4429" spans="1:10" x14ac:dyDescent="0.2">
      <c r="E4429" s="335"/>
    </row>
    <row r="4430" spans="1:10" x14ac:dyDescent="0.2">
      <c r="E4430" s="335"/>
    </row>
    <row r="4434" spans="1:10" x14ac:dyDescent="0.2">
      <c r="A4434" s="333" t="s">
        <v>709</v>
      </c>
      <c r="B4434" s="333"/>
      <c r="C4434" s="333"/>
      <c r="D4434" s="333"/>
      <c r="E4434" s="333"/>
      <c r="F4434" s="326"/>
      <c r="G4434" s="333"/>
      <c r="H4434" s="333"/>
      <c r="I4434" s="333"/>
      <c r="J4434" s="334" t="s">
        <v>582</v>
      </c>
    </row>
    <row r="4436" spans="1:10" x14ac:dyDescent="0.2">
      <c r="B4436" s="324" t="s">
        <v>710</v>
      </c>
    </row>
    <row r="4437" spans="1:10" x14ac:dyDescent="0.2">
      <c r="C4437" s="324" t="s">
        <v>351</v>
      </c>
      <c r="E4437" s="345">
        <v>2</v>
      </c>
    </row>
    <row r="4438" spans="1:10" x14ac:dyDescent="0.2">
      <c r="C4438" s="324" t="s">
        <v>352</v>
      </c>
      <c r="E4438" s="345">
        <v>18</v>
      </c>
    </row>
    <row r="4439" spans="1:10" x14ac:dyDescent="0.2">
      <c r="E4439" s="335"/>
    </row>
    <row r="4440" spans="1:10" x14ac:dyDescent="0.2">
      <c r="E4440" s="335"/>
    </row>
    <row r="4445" spans="1:10" x14ac:dyDescent="0.2">
      <c r="A4445" s="333" t="s">
        <v>711</v>
      </c>
      <c r="B4445" s="333"/>
      <c r="C4445" s="333"/>
      <c r="D4445" s="333"/>
      <c r="E4445" s="333"/>
      <c r="F4445" s="326"/>
      <c r="G4445" s="333"/>
      <c r="H4445" s="333"/>
      <c r="I4445" s="333"/>
      <c r="J4445" s="334" t="s">
        <v>577</v>
      </c>
    </row>
    <row r="4447" spans="1:10" x14ac:dyDescent="0.2">
      <c r="B4447" s="324" t="s">
        <v>710</v>
      </c>
    </row>
    <row r="4448" spans="1:10" x14ac:dyDescent="0.2">
      <c r="C4448" s="324" t="s">
        <v>351</v>
      </c>
      <c r="E4448" s="345">
        <v>2</v>
      </c>
    </row>
    <row r="4449" spans="1:10" x14ac:dyDescent="0.2">
      <c r="C4449" s="324" t="s">
        <v>352</v>
      </c>
      <c r="E4449" s="345">
        <v>18</v>
      </c>
    </row>
    <row r="4450" spans="1:10" x14ac:dyDescent="0.2">
      <c r="E4450" s="335"/>
    </row>
    <row r="4451" spans="1:10" x14ac:dyDescent="0.2">
      <c r="E4451" s="335"/>
    </row>
    <row r="4456" spans="1:10" x14ac:dyDescent="0.2">
      <c r="A4456" s="333" t="s">
        <v>712</v>
      </c>
      <c r="B4456" s="333"/>
      <c r="C4456" s="333"/>
      <c r="D4456" s="333"/>
      <c r="E4456" s="333"/>
      <c r="F4456" s="326"/>
      <c r="G4456" s="333"/>
      <c r="H4456" s="333"/>
      <c r="I4456" s="333"/>
      <c r="J4456" s="334" t="s">
        <v>562</v>
      </c>
    </row>
    <row r="4458" spans="1:10" ht="25.5" customHeight="1" x14ac:dyDescent="0.2">
      <c r="C4458" s="753" t="s">
        <v>713</v>
      </c>
      <c r="D4458" s="753"/>
      <c r="E4458" s="753"/>
      <c r="F4458" s="753"/>
      <c r="G4458" s="753"/>
      <c r="H4458" s="753"/>
      <c r="I4458" s="753"/>
    </row>
    <row r="4460" spans="1:10" x14ac:dyDescent="0.2">
      <c r="B4460" s="324" t="s">
        <v>710</v>
      </c>
    </row>
    <row r="4461" spans="1:10" x14ac:dyDescent="0.2">
      <c r="C4461" s="324" t="s">
        <v>351</v>
      </c>
      <c r="E4461" s="345">
        <v>3.15</v>
      </c>
    </row>
    <row r="4462" spans="1:10" x14ac:dyDescent="0.2">
      <c r="C4462" s="324" t="s">
        <v>352</v>
      </c>
      <c r="E4462" s="345">
        <v>3.85</v>
      </c>
    </row>
    <row r="4463" spans="1:10" x14ac:dyDescent="0.2">
      <c r="E4463" s="335"/>
    </row>
    <row r="4464" spans="1:10" x14ac:dyDescent="0.2">
      <c r="E4464" s="335"/>
    </row>
    <row r="4469" spans="1:10" x14ac:dyDescent="0.2">
      <c r="A4469" s="333" t="s">
        <v>714</v>
      </c>
      <c r="B4469" s="333"/>
      <c r="C4469" s="333"/>
      <c r="D4469" s="333"/>
      <c r="E4469" s="333"/>
      <c r="F4469" s="326"/>
      <c r="G4469" s="333"/>
      <c r="H4469" s="333"/>
      <c r="I4469" s="333"/>
      <c r="J4469" s="334" t="s">
        <v>572</v>
      </c>
    </row>
    <row r="4471" spans="1:10" x14ac:dyDescent="0.2">
      <c r="B4471" s="324" t="s">
        <v>710</v>
      </c>
    </row>
    <row r="4472" spans="1:10" x14ac:dyDescent="0.2">
      <c r="C4472" s="324" t="s">
        <v>351</v>
      </c>
      <c r="E4472" s="345">
        <v>2</v>
      </c>
    </row>
    <row r="4473" spans="1:10" x14ac:dyDescent="0.2">
      <c r="C4473" s="324" t="s">
        <v>352</v>
      </c>
      <c r="E4473" s="345">
        <v>18</v>
      </c>
    </row>
    <row r="4474" spans="1:10" x14ac:dyDescent="0.2">
      <c r="E4474" s="335"/>
    </row>
    <row r="4475" spans="1:10" x14ac:dyDescent="0.2">
      <c r="E4475" s="335"/>
    </row>
    <row r="4480" spans="1:10" x14ac:dyDescent="0.2">
      <c r="A4480" s="333" t="s">
        <v>715</v>
      </c>
      <c r="B4480" s="333"/>
      <c r="C4480" s="333"/>
      <c r="D4480" s="333"/>
      <c r="E4480" s="333"/>
      <c r="F4480" s="326"/>
      <c r="G4480" s="333"/>
      <c r="H4480" s="333"/>
      <c r="I4480" s="333"/>
      <c r="J4480" s="334" t="s">
        <v>716</v>
      </c>
    </row>
    <row r="4482" spans="1:10" x14ac:dyDescent="0.2">
      <c r="B4482" s="324" t="s">
        <v>671</v>
      </c>
    </row>
    <row r="4483" spans="1:10" x14ac:dyDescent="0.2">
      <c r="C4483" s="324" t="s">
        <v>351</v>
      </c>
      <c r="E4483" s="346">
        <v>8.0190000000000001</v>
      </c>
    </row>
    <row r="4484" spans="1:10" x14ac:dyDescent="0.2">
      <c r="C4484" s="324" t="s">
        <v>672</v>
      </c>
      <c r="E4484" s="346">
        <v>8.91</v>
      </c>
    </row>
    <row r="4485" spans="1:10" x14ac:dyDescent="0.2">
      <c r="C4485" s="324" t="s">
        <v>352</v>
      </c>
      <c r="E4485" s="346">
        <v>9.8010000000000002</v>
      </c>
    </row>
    <row r="4486" spans="1:10" x14ac:dyDescent="0.2">
      <c r="E4486" s="335"/>
    </row>
    <row r="4487" spans="1:10" x14ac:dyDescent="0.2">
      <c r="E4487" s="335"/>
    </row>
    <row r="4491" spans="1:10" x14ac:dyDescent="0.2">
      <c r="A4491" s="333" t="s">
        <v>717</v>
      </c>
      <c r="B4491" s="333"/>
      <c r="C4491" s="333"/>
      <c r="D4491" s="333"/>
      <c r="E4491" s="333"/>
      <c r="F4491" s="326"/>
      <c r="G4491" s="333"/>
      <c r="H4491" s="333"/>
      <c r="I4491" s="333"/>
      <c r="J4491" s="334" t="s">
        <v>718</v>
      </c>
    </row>
    <row r="4493" spans="1:10" x14ac:dyDescent="0.2">
      <c r="B4493" s="324" t="s">
        <v>671</v>
      </c>
    </row>
    <row r="4494" spans="1:10" x14ac:dyDescent="0.2">
      <c r="C4494" s="324" t="s">
        <v>351</v>
      </c>
      <c r="E4494" s="346">
        <v>7.5780000000000003</v>
      </c>
    </row>
    <row r="4495" spans="1:10" x14ac:dyDescent="0.2">
      <c r="C4495" s="324" t="s">
        <v>672</v>
      </c>
      <c r="E4495" s="346">
        <v>8.42</v>
      </c>
    </row>
    <row r="4496" spans="1:10" x14ac:dyDescent="0.2">
      <c r="C4496" s="324" t="s">
        <v>352</v>
      </c>
      <c r="E4496" s="346">
        <v>9.2620000000000005</v>
      </c>
    </row>
    <row r="4497" spans="1:10" x14ac:dyDescent="0.2">
      <c r="E4497" s="335"/>
    </row>
    <row r="4498" spans="1:10" x14ac:dyDescent="0.2">
      <c r="E4498" s="335"/>
    </row>
    <row r="4502" spans="1:10" x14ac:dyDescent="0.2">
      <c r="A4502" s="333" t="s">
        <v>719</v>
      </c>
      <c r="B4502" s="333"/>
      <c r="C4502" s="333"/>
      <c r="D4502" s="333"/>
      <c r="E4502" s="333"/>
      <c r="F4502" s="326"/>
      <c r="G4502" s="333"/>
      <c r="H4502" s="333"/>
      <c r="I4502" s="333"/>
      <c r="J4502" s="334" t="s">
        <v>720</v>
      </c>
    </row>
    <row r="4504" spans="1:10" x14ac:dyDescent="0.2">
      <c r="B4504" s="324" t="s">
        <v>671</v>
      </c>
    </row>
    <row r="4505" spans="1:10" x14ac:dyDescent="0.2">
      <c r="C4505" s="324" t="s">
        <v>351</v>
      </c>
      <c r="E4505" s="346">
        <v>62.37</v>
      </c>
    </row>
    <row r="4506" spans="1:10" x14ac:dyDescent="0.2">
      <c r="C4506" s="324" t="s">
        <v>672</v>
      </c>
      <c r="E4506" s="346">
        <v>69.3</v>
      </c>
    </row>
    <row r="4507" spans="1:10" x14ac:dyDescent="0.2">
      <c r="C4507" s="324" t="s">
        <v>352</v>
      </c>
      <c r="E4507" s="346">
        <v>76.22999999999999</v>
      </c>
    </row>
    <row r="4508" spans="1:10" x14ac:dyDescent="0.2">
      <c r="E4508" s="335"/>
    </row>
    <row r="4509" spans="1:10" x14ac:dyDescent="0.2">
      <c r="E4509" s="335"/>
    </row>
    <row r="4513" spans="1:10" x14ac:dyDescent="0.2">
      <c r="A4513" s="333" t="s">
        <v>721</v>
      </c>
      <c r="B4513" s="333"/>
      <c r="C4513" s="333"/>
      <c r="D4513" s="333"/>
      <c r="E4513" s="333"/>
      <c r="F4513" s="326"/>
      <c r="G4513" s="333"/>
      <c r="H4513" s="333"/>
      <c r="I4513" s="333"/>
      <c r="J4513" s="334" t="s">
        <v>722</v>
      </c>
    </row>
    <row r="4515" spans="1:10" x14ac:dyDescent="0.2">
      <c r="B4515" s="324" t="s">
        <v>671</v>
      </c>
    </row>
    <row r="4516" spans="1:10" x14ac:dyDescent="0.2">
      <c r="C4516" s="324" t="s">
        <v>351</v>
      </c>
      <c r="E4516" s="346">
        <v>113.4</v>
      </c>
    </row>
    <row r="4517" spans="1:10" x14ac:dyDescent="0.2">
      <c r="C4517" s="324" t="s">
        <v>672</v>
      </c>
      <c r="E4517" s="346">
        <v>126</v>
      </c>
    </row>
    <row r="4518" spans="1:10" x14ac:dyDescent="0.2">
      <c r="C4518" s="324" t="s">
        <v>352</v>
      </c>
      <c r="E4518" s="346">
        <v>138.6</v>
      </c>
    </row>
    <row r="4519" spans="1:10" x14ac:dyDescent="0.2">
      <c r="E4519" s="335"/>
    </row>
    <row r="4520" spans="1:10" x14ac:dyDescent="0.2">
      <c r="E4520" s="335"/>
    </row>
    <row r="4524" spans="1:10" x14ac:dyDescent="0.2">
      <c r="A4524" s="333" t="s">
        <v>723</v>
      </c>
      <c r="B4524" s="333"/>
      <c r="C4524" s="333"/>
      <c r="D4524" s="333"/>
      <c r="E4524" s="333"/>
      <c r="F4524" s="326"/>
      <c r="G4524" s="333"/>
      <c r="H4524" s="333"/>
      <c r="I4524" s="333"/>
      <c r="J4524" s="334" t="s">
        <v>724</v>
      </c>
    </row>
    <row r="4526" spans="1:10" x14ac:dyDescent="0.2">
      <c r="B4526" s="324" t="s">
        <v>671</v>
      </c>
    </row>
    <row r="4527" spans="1:10" x14ac:dyDescent="0.2">
      <c r="C4527" s="324" t="s">
        <v>351</v>
      </c>
      <c r="E4527" s="346">
        <v>39.69</v>
      </c>
    </row>
    <row r="4528" spans="1:10" x14ac:dyDescent="0.2">
      <c r="C4528" s="324" t="s">
        <v>672</v>
      </c>
      <c r="E4528" s="346">
        <v>44.1</v>
      </c>
    </row>
    <row r="4529" spans="1:10" x14ac:dyDescent="0.2">
      <c r="C4529" s="324" t="s">
        <v>352</v>
      </c>
      <c r="E4529" s="346">
        <v>48.510000000000005</v>
      </c>
    </row>
    <row r="4530" spans="1:10" x14ac:dyDescent="0.2">
      <c r="E4530" s="335"/>
    </row>
    <row r="4531" spans="1:10" x14ac:dyDescent="0.2">
      <c r="E4531" s="335"/>
    </row>
    <row r="4535" spans="1:10" x14ac:dyDescent="0.2">
      <c r="A4535" s="333" t="s">
        <v>725</v>
      </c>
      <c r="B4535" s="333"/>
      <c r="C4535" s="333"/>
      <c r="D4535" s="333"/>
      <c r="E4535" s="333"/>
      <c r="F4535" s="326"/>
      <c r="G4535" s="333"/>
      <c r="H4535" s="333"/>
      <c r="I4535" s="333"/>
      <c r="J4535" s="334" t="s">
        <v>726</v>
      </c>
    </row>
    <row r="4537" spans="1:10" x14ac:dyDescent="0.2">
      <c r="B4537" s="324" t="s">
        <v>671</v>
      </c>
    </row>
    <row r="4538" spans="1:10" x14ac:dyDescent="0.2">
      <c r="C4538" s="324" t="s">
        <v>351</v>
      </c>
      <c r="E4538" s="346">
        <v>7.0110000000000001</v>
      </c>
    </row>
    <row r="4539" spans="1:10" x14ac:dyDescent="0.2">
      <c r="C4539" s="324" t="s">
        <v>672</v>
      </c>
      <c r="E4539" s="346">
        <v>7.79</v>
      </c>
    </row>
    <row r="4540" spans="1:10" x14ac:dyDescent="0.2">
      <c r="C4540" s="324" t="s">
        <v>352</v>
      </c>
      <c r="E4540" s="346">
        <v>8.5690000000000008</v>
      </c>
    </row>
    <row r="4541" spans="1:10" x14ac:dyDescent="0.2">
      <c r="E4541" s="335"/>
    </row>
    <row r="4542" spans="1:10" x14ac:dyDescent="0.2">
      <c r="E4542" s="335"/>
    </row>
    <row r="4546" spans="1:10" x14ac:dyDescent="0.2">
      <c r="A4546" s="333" t="s">
        <v>727</v>
      </c>
      <c r="B4546" s="333"/>
      <c r="C4546" s="333"/>
      <c r="D4546" s="333"/>
      <c r="E4546" s="333"/>
      <c r="F4546" s="326"/>
      <c r="G4546" s="333"/>
      <c r="H4546" s="333"/>
      <c r="I4546" s="333"/>
      <c r="J4546" s="334" t="s">
        <v>626</v>
      </c>
    </row>
    <row r="4548" spans="1:10" x14ac:dyDescent="0.2">
      <c r="B4548" s="324" t="s">
        <v>671</v>
      </c>
    </row>
    <row r="4549" spans="1:10" x14ac:dyDescent="0.2">
      <c r="C4549" s="324" t="s">
        <v>351</v>
      </c>
      <c r="E4549" s="344">
        <v>1</v>
      </c>
    </row>
    <row r="4550" spans="1:10" x14ac:dyDescent="0.2">
      <c r="C4550" s="324" t="s">
        <v>672</v>
      </c>
      <c r="E4550" s="344">
        <v>2</v>
      </c>
    </row>
    <row r="4551" spans="1:10" x14ac:dyDescent="0.2">
      <c r="C4551" s="324" t="s">
        <v>352</v>
      </c>
      <c r="E4551" s="344">
        <v>3.3</v>
      </c>
    </row>
    <row r="4552" spans="1:10" x14ac:dyDescent="0.2">
      <c r="E4552" s="335"/>
    </row>
    <row r="4553" spans="1:10" x14ac:dyDescent="0.2">
      <c r="E4553" s="335"/>
    </row>
    <row r="4557" spans="1:10" x14ac:dyDescent="0.2">
      <c r="A4557" s="333" t="s">
        <v>728</v>
      </c>
      <c r="B4557" s="333"/>
      <c r="C4557" s="333"/>
      <c r="D4557" s="333"/>
      <c r="E4557" s="333"/>
      <c r="F4557" s="326"/>
      <c r="G4557" s="333"/>
      <c r="H4557" s="333"/>
      <c r="I4557" s="333"/>
      <c r="J4557" s="334" t="s">
        <v>631</v>
      </c>
    </row>
    <row r="4559" spans="1:10" x14ac:dyDescent="0.2">
      <c r="B4559" s="324" t="s">
        <v>671</v>
      </c>
    </row>
    <row r="4560" spans="1:10" x14ac:dyDescent="0.2">
      <c r="C4560" s="324" t="s">
        <v>351</v>
      </c>
      <c r="E4560" s="344">
        <v>1</v>
      </c>
    </row>
    <row r="4561" spans="1:10" x14ac:dyDescent="0.2">
      <c r="C4561" s="324" t="s">
        <v>672</v>
      </c>
      <c r="E4561" s="344">
        <v>2</v>
      </c>
    </row>
    <row r="4562" spans="1:10" x14ac:dyDescent="0.2">
      <c r="C4562" s="324" t="s">
        <v>352</v>
      </c>
      <c r="E4562" s="344">
        <v>3.3</v>
      </c>
    </row>
    <row r="4563" spans="1:10" x14ac:dyDescent="0.2">
      <c r="E4563" s="335"/>
    </row>
    <row r="4564" spans="1:10" x14ac:dyDescent="0.2">
      <c r="E4564" s="335"/>
    </row>
    <row r="4568" spans="1:10" x14ac:dyDescent="0.2">
      <c r="A4568" s="333" t="s">
        <v>729</v>
      </c>
      <c r="B4568" s="333"/>
      <c r="C4568" s="333"/>
      <c r="D4568" s="333"/>
      <c r="E4568" s="333"/>
      <c r="F4568" s="326"/>
      <c r="G4568" s="333"/>
      <c r="H4568" s="333"/>
      <c r="I4568" s="333"/>
      <c r="J4568" s="334" t="s">
        <v>649</v>
      </c>
    </row>
    <row r="4570" spans="1:10" x14ac:dyDescent="0.2">
      <c r="B4570" s="324" t="s">
        <v>671</v>
      </c>
    </row>
    <row r="4571" spans="1:10" x14ac:dyDescent="0.2">
      <c r="C4571" s="324" t="s">
        <v>351</v>
      </c>
      <c r="E4571" s="344">
        <v>2</v>
      </c>
    </row>
    <row r="4572" spans="1:10" x14ac:dyDescent="0.2">
      <c r="C4572" s="324" t="s">
        <v>672</v>
      </c>
      <c r="E4572" s="344">
        <v>3</v>
      </c>
    </row>
    <row r="4573" spans="1:10" x14ac:dyDescent="0.2">
      <c r="C4573" s="324" t="s">
        <v>352</v>
      </c>
      <c r="E4573" s="344">
        <v>4.4000000000000004</v>
      </c>
    </row>
    <row r="4574" spans="1:10" x14ac:dyDescent="0.2">
      <c r="E4574" s="335"/>
    </row>
    <row r="4575" spans="1:10" x14ac:dyDescent="0.2">
      <c r="E4575" s="335"/>
    </row>
    <row r="4579" spans="1:6" x14ac:dyDescent="0.2">
      <c r="A4579" s="324" t="s">
        <v>730</v>
      </c>
    </row>
    <row r="4580" spans="1:6" x14ac:dyDescent="0.2">
      <c r="F4580" s="326"/>
    </row>
    <row r="4611" spans="1:6" x14ac:dyDescent="0.2">
      <c r="A4611" s="324" t="s">
        <v>731</v>
      </c>
    </row>
    <row r="4612" spans="1:6" x14ac:dyDescent="0.2">
      <c r="F4612" s="326"/>
    </row>
    <row r="4615" spans="1:6" x14ac:dyDescent="0.2">
      <c r="A4615" s="333"/>
    </row>
  </sheetData>
  <sheetProtection algorithmName="SHA-512" hashValue="Oh0kAXgUJBuV8ToRfYx5G/eoVxXld1ON0myOgKQzDnPdwPDX5eI7Jql9ITYk3LY5PIYl1X05M85s1KuMPfIZjw==" saltValue="oYwrCiZarACgf3B7McTcEw==" spinCount="100000" sheet="1" objects="1" scenarios="1"/>
  <mergeCells count="2">
    <mergeCell ref="C4458:I4458"/>
    <mergeCell ref="K1:K10"/>
  </mergeCells>
  <printOptions gridLinesSet="0"/>
  <pageMargins left="0.75" right="0.75" top="1" bottom="1" header="0.5" footer="0.5"/>
  <pageSetup orientation="portrait" r:id="rId1"/>
  <headerFooter alignWithMargins="0">
    <oddHeader>&amp;F</oddHeader>
    <oddFooter>Page &amp;P</oddFooter>
  </headerFooter>
  <rowBreaks count="158" manualBreakCount="158">
    <brk id="23" max="16383" man="1"/>
    <brk id="69" max="16383" man="1"/>
    <brk id="84" max="16383" man="1"/>
    <brk id="125" max="16383" man="1"/>
    <brk id="140" max="16383" man="1"/>
    <brk id="181" max="16383" man="1"/>
    <brk id="196" max="16383" man="1"/>
    <brk id="237" max="16383" man="1"/>
    <brk id="252" max="16383" man="1"/>
    <brk id="293" max="16383" man="1"/>
    <brk id="308" max="16383" man="1"/>
    <brk id="349" max="16383" man="1"/>
    <brk id="364" max="16383" man="1"/>
    <brk id="405" max="16383" man="1"/>
    <brk id="420" max="16383" man="1"/>
    <brk id="461" max="16383" man="1"/>
    <brk id="476" max="16383" man="1"/>
    <brk id="517" max="16383" man="1"/>
    <brk id="532" max="16383" man="1"/>
    <brk id="573" max="16383" man="1"/>
    <brk id="588" max="16383" man="1"/>
    <brk id="629" max="16383" man="1"/>
    <brk id="644" max="16383" man="1"/>
    <brk id="685" max="16383" man="1"/>
    <brk id="700" max="16383" man="1"/>
    <brk id="741" max="16383" man="1"/>
    <brk id="756" max="16383" man="1"/>
    <brk id="797" max="16383" man="1"/>
    <brk id="812" max="16383" man="1"/>
    <brk id="853" max="16383" man="1"/>
    <brk id="868" max="16383" man="1"/>
    <brk id="909" max="16383" man="1"/>
    <brk id="924" max="16383" man="1"/>
    <brk id="965" max="16383" man="1"/>
    <brk id="980" max="16383" man="1"/>
    <brk id="1021" max="16383" man="1"/>
    <brk id="1036" max="16383" man="1"/>
    <brk id="1077" max="16383" man="1"/>
    <brk id="1092" max="16383" man="1"/>
    <brk id="1133" max="16383" man="1"/>
    <brk id="1148" max="16383" man="1"/>
    <brk id="1189" max="16383" man="1"/>
    <brk id="1204" max="16383" man="1"/>
    <brk id="1245" max="16383" man="1"/>
    <brk id="1260" max="16383" man="1"/>
    <brk id="1301" max="16383" man="1"/>
    <brk id="1316" max="16383" man="1"/>
    <brk id="1357" max="16383" man="1"/>
    <brk id="1372" max="16383" man="1"/>
    <brk id="1415" max="16383" man="1"/>
    <brk id="1430" max="16383" man="1"/>
    <brk id="1471" max="16383" man="1"/>
    <brk id="1486" max="16383" man="1"/>
    <brk id="1527" max="16383" man="1"/>
    <brk id="1542" max="16383" man="1"/>
    <brk id="1583" max="16383" man="1"/>
    <brk id="1598" max="16383" man="1"/>
    <brk id="1639" max="16383" man="1"/>
    <brk id="1654" max="16383" man="1"/>
    <brk id="1695" max="16383" man="1"/>
    <brk id="1710" max="16383" man="1"/>
    <brk id="1751" max="16383" man="1"/>
    <brk id="1766" max="16383" man="1"/>
    <brk id="1807" max="16383" man="1"/>
    <brk id="1822" max="16383" man="1"/>
    <brk id="1863" max="16383" man="1"/>
    <brk id="1878" max="16383" man="1"/>
    <brk id="1919" max="16383" man="1"/>
    <brk id="1934" max="16383" man="1"/>
    <brk id="1975" max="16383" man="1"/>
    <brk id="1990" max="16383" man="1"/>
    <brk id="2031" max="16383" man="1"/>
    <brk id="2046" max="16383" man="1"/>
    <brk id="2087" max="16383" man="1"/>
    <brk id="2102" max="16383" man="1"/>
    <brk id="2143" max="16383" man="1"/>
    <brk id="2158" max="16383" man="1"/>
    <brk id="2199" max="16383" man="1"/>
    <brk id="2214" max="16383" man="1"/>
    <brk id="2255" max="16383" man="1"/>
    <brk id="2270" max="16383" man="1"/>
    <brk id="2311" max="16383" man="1"/>
    <brk id="2326" max="16383" man="1"/>
    <brk id="2367" max="16383" man="1"/>
    <brk id="2382" max="16383" man="1"/>
    <brk id="2423" max="16383" man="1"/>
    <brk id="2438" max="16383" man="1"/>
    <brk id="2479" max="16383" man="1"/>
    <brk id="2494" max="16383" man="1"/>
    <brk id="2535" max="16383" man="1"/>
    <brk id="2550" max="16383" man="1"/>
    <brk id="2591" max="16383" man="1"/>
    <brk id="2606" max="16383" man="1"/>
    <brk id="2647" max="16383" man="1"/>
    <brk id="2662" max="16383" man="1"/>
    <brk id="2703" max="16383" man="1"/>
    <brk id="2718" max="16383" man="1"/>
    <brk id="2759" max="16383" man="1"/>
    <brk id="2774" max="16383" man="1"/>
    <brk id="2815" max="16383" man="1"/>
    <brk id="2830" max="16383" man="1"/>
    <brk id="2871" max="16383" man="1"/>
    <brk id="2886" max="16383" man="1"/>
    <brk id="2927" max="16383" man="1"/>
    <brk id="2942" max="16383" man="1"/>
    <brk id="2983" max="16383" man="1"/>
    <brk id="2998" max="16383" man="1"/>
    <brk id="3039" max="16383" man="1"/>
    <brk id="3054" max="16383" man="1"/>
    <brk id="3095" max="16383" man="1"/>
    <brk id="3110" max="16383" man="1"/>
    <brk id="3151" max="16383" man="1"/>
    <brk id="3166" max="16383" man="1"/>
    <brk id="3207" max="16383" man="1"/>
    <brk id="3222" max="16383" man="1"/>
    <brk id="3263" max="16383" man="1"/>
    <brk id="3278" max="16383" man="1"/>
    <brk id="3319" max="16383" man="1"/>
    <brk id="3334" max="16383" man="1"/>
    <brk id="3375" max="16383" man="1"/>
    <brk id="3390" max="16383" man="1"/>
    <brk id="3431" max="16383" man="1"/>
    <brk id="3446" max="16383" man="1"/>
    <brk id="3487" max="16383" man="1"/>
    <brk id="3502" max="16383" man="1"/>
    <brk id="3543" max="16383" man="1"/>
    <brk id="3558" max="16383" man="1"/>
    <brk id="3599" max="16383" man="1"/>
    <brk id="3614" max="16383" man="1"/>
    <brk id="3655" max="16383" man="1"/>
    <brk id="3670" max="16383" man="1"/>
    <brk id="3711" max="16383" man="1"/>
    <brk id="3726" max="16383" man="1"/>
    <brk id="3767" max="16383" man="1"/>
    <brk id="3782" max="16383" man="1"/>
    <brk id="3823" max="16383" man="1"/>
    <brk id="3838" max="16383" man="1"/>
    <brk id="3879" max="16383" man="1"/>
    <brk id="3894" max="16383" man="1"/>
    <brk id="3935" max="16383" man="1"/>
    <brk id="3950" max="16383" man="1"/>
    <brk id="3991" max="16383" man="1"/>
    <brk id="4006" max="16383" man="1"/>
    <brk id="4047" max="16383" man="1"/>
    <brk id="4063" max="16383" man="1"/>
    <brk id="4111" max="16383" man="1"/>
    <brk id="4155" max="16383" man="1"/>
    <brk id="4199" max="16383" man="1"/>
    <brk id="4243" max="16383" man="1"/>
    <brk id="4287" max="16383" man="1"/>
    <brk id="4333" max="16383" man="1"/>
    <brk id="4377" max="16383" man="1"/>
    <brk id="4421" max="16383" man="1"/>
    <brk id="4467" max="16383" man="1"/>
    <brk id="4511" max="16383" man="1"/>
    <brk id="4555" max="16383" man="1"/>
    <brk id="4579" max="16383" man="1"/>
    <brk id="4611" max="16383" man="1"/>
  </rowBreaks>
  <colBreaks count="1" manualBreakCount="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C7"/>
  <sheetViews>
    <sheetView showGridLines="0" zoomScale="130" zoomScaleNormal="130" workbookViewId="0">
      <selection activeCell="F14" sqref="F14"/>
    </sheetView>
  </sheetViews>
  <sheetFormatPr defaultRowHeight="15" x14ac:dyDescent="0.25"/>
  <cols>
    <col min="1" max="1" width="13.42578125" customWidth="1"/>
    <col min="2" max="2" width="12" customWidth="1"/>
    <col min="3" max="3" width="11.5703125" customWidth="1"/>
  </cols>
  <sheetData>
    <row r="1" spans="1:3" ht="16.5" thickTop="1" thickBot="1" x14ac:dyDescent="0.3">
      <c r="A1" s="12"/>
      <c r="B1" s="593" t="s">
        <v>32</v>
      </c>
      <c r="C1" s="593"/>
    </row>
    <row r="2" spans="1:3" ht="42" x14ac:dyDescent="0.25">
      <c r="A2" s="35" t="s">
        <v>33</v>
      </c>
      <c r="B2" s="35" t="s">
        <v>90</v>
      </c>
      <c r="C2" s="35" t="s">
        <v>91</v>
      </c>
    </row>
    <row r="3" spans="1:3" x14ac:dyDescent="0.25">
      <c r="A3" s="33" t="s">
        <v>34</v>
      </c>
      <c r="B3" s="34">
        <v>0</v>
      </c>
      <c r="C3" s="34">
        <v>50.6</v>
      </c>
    </row>
    <row r="4" spans="1:3" x14ac:dyDescent="0.25">
      <c r="A4" s="33" t="s">
        <v>35</v>
      </c>
      <c r="B4" s="34">
        <v>33.5</v>
      </c>
      <c r="C4" s="34">
        <v>46.3</v>
      </c>
    </row>
    <row r="5" spans="1:3" x14ac:dyDescent="0.25">
      <c r="A5" s="33" t="s">
        <v>36</v>
      </c>
      <c r="B5" s="34">
        <v>38</v>
      </c>
      <c r="C5" s="34">
        <v>42.1</v>
      </c>
    </row>
    <row r="6" spans="1:3" x14ac:dyDescent="0.25">
      <c r="A6" s="33" t="s">
        <v>37</v>
      </c>
      <c r="B6" s="34">
        <v>43.9</v>
      </c>
      <c r="C6" s="34">
        <v>38</v>
      </c>
    </row>
    <row r="7" spans="1:3" ht="15.75" thickBot="1" x14ac:dyDescent="0.3">
      <c r="A7" s="13" t="s">
        <v>38</v>
      </c>
      <c r="B7" s="32">
        <v>51.9</v>
      </c>
      <c r="C7" s="32">
        <v>33.9</v>
      </c>
    </row>
  </sheetData>
  <mergeCells count="1">
    <mergeCell ref="B1:C1"/>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D4"/>
  <sheetViews>
    <sheetView showGridLines="0" zoomScale="110" zoomScaleNormal="110" workbookViewId="0">
      <selection activeCell="D7" sqref="D7"/>
    </sheetView>
  </sheetViews>
  <sheetFormatPr defaultRowHeight="15" x14ac:dyDescent="0.25"/>
  <cols>
    <col min="2" max="2" width="11.7109375" customWidth="1"/>
    <col min="3" max="3" width="12" bestFit="1" customWidth="1"/>
    <col min="4" max="4" width="12.42578125" customWidth="1"/>
  </cols>
  <sheetData>
    <row r="1" spans="1:4" ht="37.5" thickTop="1" thickBot="1" x14ac:dyDescent="0.3">
      <c r="A1" s="15"/>
      <c r="B1" s="36" t="s">
        <v>39</v>
      </c>
      <c r="C1" s="37" t="s">
        <v>40</v>
      </c>
      <c r="D1" s="36" t="s">
        <v>41</v>
      </c>
    </row>
    <row r="2" spans="1:4" ht="24.75" thickBot="1" x14ac:dyDescent="0.3">
      <c r="A2" s="16" t="s">
        <v>42</v>
      </c>
      <c r="B2" s="50">
        <v>4940</v>
      </c>
      <c r="C2" s="50">
        <v>6273.8</v>
      </c>
      <c r="D2" s="50">
        <v>8817.9</v>
      </c>
    </row>
    <row r="3" spans="1:4" ht="24.75" thickBot="1" x14ac:dyDescent="0.3">
      <c r="A3" s="17" t="s">
        <v>43</v>
      </c>
      <c r="B3" s="51">
        <v>494</v>
      </c>
      <c r="C3" s="51">
        <v>617.5</v>
      </c>
      <c r="D3" s="51">
        <v>864.5</v>
      </c>
    </row>
    <row r="4" spans="1:4" ht="15.75" thickTop="1" x14ac:dyDescent="0.2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1:F4"/>
  <sheetViews>
    <sheetView showGridLines="0" zoomScale="130" zoomScaleNormal="130" workbookViewId="0"/>
  </sheetViews>
  <sheetFormatPr defaultRowHeight="15" x14ac:dyDescent="0.25"/>
  <cols>
    <col min="2" max="2" width="11.28515625" customWidth="1"/>
    <col min="4" max="4" width="12" customWidth="1"/>
  </cols>
  <sheetData>
    <row r="1" spans="1:6" ht="54" thickTop="1" thickBot="1" x14ac:dyDescent="0.3">
      <c r="A1" s="6" t="s">
        <v>44</v>
      </c>
      <c r="B1" s="6" t="s">
        <v>45</v>
      </c>
      <c r="C1" s="6" t="s">
        <v>46</v>
      </c>
      <c r="D1" s="6" t="s">
        <v>94</v>
      </c>
      <c r="E1" s="6" t="s">
        <v>92</v>
      </c>
      <c r="F1" s="6" t="s">
        <v>47</v>
      </c>
    </row>
    <row r="2" spans="1:6" ht="45.75" thickBot="1" x14ac:dyDescent="0.3">
      <c r="A2" s="18" t="s">
        <v>40</v>
      </c>
      <c r="B2" s="12" t="s">
        <v>48</v>
      </c>
      <c r="C2" s="7" t="s">
        <v>49</v>
      </c>
      <c r="D2" s="12" t="s">
        <v>50</v>
      </c>
      <c r="E2" s="12">
        <v>10</v>
      </c>
      <c r="F2" s="7" t="s">
        <v>51</v>
      </c>
    </row>
    <row r="3" spans="1:6" ht="45.75" thickBot="1" x14ac:dyDescent="0.3">
      <c r="A3" s="19" t="s">
        <v>52</v>
      </c>
      <c r="B3" s="14" t="s">
        <v>93</v>
      </c>
      <c r="C3" s="9" t="s">
        <v>49</v>
      </c>
      <c r="D3" s="14" t="s">
        <v>53</v>
      </c>
      <c r="E3" s="14">
        <v>20</v>
      </c>
      <c r="F3" s="9" t="s">
        <v>54</v>
      </c>
    </row>
    <row r="4" spans="1:6" ht="15.75" thickTop="1" x14ac:dyDescent="0.25"/>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dimension ref="A1:C5"/>
  <sheetViews>
    <sheetView showGridLines="0" zoomScale="120" zoomScaleNormal="120" workbookViewId="0">
      <selection activeCell="F3" sqref="F3"/>
    </sheetView>
  </sheetViews>
  <sheetFormatPr defaultRowHeight="15" x14ac:dyDescent="0.25"/>
  <cols>
    <col min="1" max="1" width="21.7109375" customWidth="1"/>
    <col min="2" max="2" width="10.28515625" customWidth="1"/>
  </cols>
  <sheetData>
    <row r="1" spans="1:3" ht="16.5" thickTop="1" thickBot="1" x14ac:dyDescent="0.3">
      <c r="A1" s="20" t="s">
        <v>55</v>
      </c>
      <c r="B1" s="20" t="s">
        <v>56</v>
      </c>
      <c r="C1" s="20" t="s">
        <v>57</v>
      </c>
    </row>
    <row r="2" spans="1:3" ht="15.75" thickBot="1" x14ac:dyDescent="0.3">
      <c r="A2" s="11" t="s">
        <v>58</v>
      </c>
      <c r="B2" s="12">
        <v>2</v>
      </c>
      <c r="C2" s="21">
        <v>140</v>
      </c>
    </row>
    <row r="3" spans="1:3" ht="15.75" thickBot="1" x14ac:dyDescent="0.3">
      <c r="A3" s="11" t="s">
        <v>59</v>
      </c>
      <c r="B3" s="12">
        <v>1</v>
      </c>
      <c r="C3" s="21">
        <v>160</v>
      </c>
    </row>
    <row r="4" spans="1:3" ht="15.75" thickBot="1" x14ac:dyDescent="0.3">
      <c r="A4" s="22"/>
      <c r="B4" s="23" t="s">
        <v>60</v>
      </c>
      <c r="C4" s="24">
        <v>300</v>
      </c>
    </row>
    <row r="5" spans="1:3" ht="15.75" thickTop="1" x14ac:dyDescent="0.25"/>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dimension ref="A1:C4"/>
  <sheetViews>
    <sheetView showGridLines="0" zoomScale="130" zoomScaleNormal="130" workbookViewId="0">
      <selection activeCell="C10" sqref="C10"/>
    </sheetView>
  </sheetViews>
  <sheetFormatPr defaultRowHeight="15" x14ac:dyDescent="0.25"/>
  <cols>
    <col min="1" max="1" width="18.7109375" customWidth="1"/>
    <col min="3" max="3" width="14.85546875" customWidth="1"/>
  </cols>
  <sheetData>
    <row r="1" spans="1:3" ht="32.25" thickTop="1" x14ac:dyDescent="0.25">
      <c r="A1" s="42" t="s">
        <v>61</v>
      </c>
      <c r="B1" s="42" t="s">
        <v>62</v>
      </c>
      <c r="C1" s="42" t="s">
        <v>63</v>
      </c>
    </row>
    <row r="2" spans="1:3" x14ac:dyDescent="0.25">
      <c r="A2" s="45" t="s">
        <v>64</v>
      </c>
      <c r="B2" s="47">
        <v>0.44500000000000001</v>
      </c>
      <c r="C2" s="46" t="s">
        <v>65</v>
      </c>
    </row>
    <row r="3" spans="1:3" x14ac:dyDescent="0.25">
      <c r="A3" s="43" t="s">
        <v>66</v>
      </c>
      <c r="B3" s="48">
        <v>0.47099999999999997</v>
      </c>
      <c r="C3" s="44" t="s">
        <v>67</v>
      </c>
    </row>
    <row r="4" spans="1:3" ht="15.75" thickBot="1" x14ac:dyDescent="0.3">
      <c r="A4" s="11" t="s">
        <v>68</v>
      </c>
      <c r="B4" s="49">
        <v>0.50900000000000001</v>
      </c>
      <c r="C4" s="12" t="s">
        <v>69</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dimension ref="A1:E6"/>
  <sheetViews>
    <sheetView showGridLines="0" zoomScaleNormal="100" workbookViewId="0">
      <selection activeCell="E2" sqref="E2"/>
    </sheetView>
  </sheetViews>
  <sheetFormatPr defaultRowHeight="15" x14ac:dyDescent="0.25"/>
  <cols>
    <col min="3" max="3" width="17.7109375" customWidth="1"/>
    <col min="4" max="5" width="10.140625" bestFit="1" customWidth="1"/>
  </cols>
  <sheetData>
    <row r="1" spans="1:5" ht="21.75" thickTop="1" x14ac:dyDescent="0.25">
      <c r="A1" s="26" t="s">
        <v>70</v>
      </c>
      <c r="B1" s="26" t="s">
        <v>71</v>
      </c>
      <c r="C1" s="26" t="s">
        <v>72</v>
      </c>
      <c r="D1" s="26" t="s">
        <v>73</v>
      </c>
      <c r="E1" s="26" t="s">
        <v>74</v>
      </c>
    </row>
    <row r="2" spans="1:5" ht="22.5" x14ac:dyDescent="0.25">
      <c r="A2" s="22">
        <v>1</v>
      </c>
      <c r="B2" s="22" t="s">
        <v>75</v>
      </c>
      <c r="C2" s="25" t="s">
        <v>76</v>
      </c>
      <c r="D2" s="40">
        <v>2029</v>
      </c>
      <c r="E2" s="40">
        <f>A2*D2</f>
        <v>2029</v>
      </c>
    </row>
    <row r="3" spans="1:5" ht="22.5" x14ac:dyDescent="0.25">
      <c r="A3" s="22">
        <v>2</v>
      </c>
      <c r="B3" s="22" t="s">
        <v>75</v>
      </c>
      <c r="C3" s="25" t="s">
        <v>114</v>
      </c>
      <c r="D3" s="40">
        <v>906</v>
      </c>
      <c r="E3" s="40">
        <f>A3*D3</f>
        <v>1812</v>
      </c>
    </row>
    <row r="4" spans="1:5" ht="33.75" x14ac:dyDescent="0.25">
      <c r="A4" s="22">
        <v>1</v>
      </c>
      <c r="B4" s="22" t="s">
        <v>75</v>
      </c>
      <c r="C4" s="25" t="s">
        <v>77</v>
      </c>
      <c r="D4" s="40">
        <v>1298</v>
      </c>
      <c r="E4" s="40">
        <f>A4*D4</f>
        <v>1298</v>
      </c>
    </row>
    <row r="5" spans="1:5" ht="15.75" thickBot="1" x14ac:dyDescent="0.3">
      <c r="A5" s="594" t="s">
        <v>78</v>
      </c>
      <c r="B5" s="594"/>
      <c r="C5" s="594"/>
      <c r="D5" s="594"/>
      <c r="E5" s="41">
        <f>SUM(E2:E4)</f>
        <v>5139</v>
      </c>
    </row>
    <row r="6" spans="1:5" ht="15.75" thickTop="1" x14ac:dyDescent="0.25"/>
  </sheetData>
  <mergeCells count="1">
    <mergeCell ref="A5:D5"/>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8"/>
  <dimension ref="A1:E8"/>
  <sheetViews>
    <sheetView zoomScale="90" zoomScaleNormal="90" workbookViewId="0">
      <selection activeCell="E13" sqref="E13"/>
    </sheetView>
  </sheetViews>
  <sheetFormatPr defaultRowHeight="15" x14ac:dyDescent="0.25"/>
  <cols>
    <col min="1" max="1" width="25.5703125" customWidth="1"/>
    <col min="2" max="2" width="12.42578125" customWidth="1"/>
    <col min="3" max="3" width="13.42578125" customWidth="1"/>
    <col min="4" max="4" width="15.7109375" customWidth="1"/>
    <col min="5" max="5" width="14.85546875" customWidth="1"/>
  </cols>
  <sheetData>
    <row r="1" spans="1:5" ht="26.25" customHeight="1" thickTop="1" x14ac:dyDescent="0.25">
      <c r="A1" s="595" t="s">
        <v>79</v>
      </c>
      <c r="B1" s="595" t="s">
        <v>80</v>
      </c>
      <c r="C1" s="597" t="s">
        <v>81</v>
      </c>
      <c r="D1" s="27" t="s">
        <v>82</v>
      </c>
      <c r="E1" s="595" t="s">
        <v>84</v>
      </c>
    </row>
    <row r="2" spans="1:5" ht="15.75" thickBot="1" x14ac:dyDescent="0.3">
      <c r="A2" s="596"/>
      <c r="B2" s="596"/>
      <c r="C2" s="598"/>
      <c r="D2" s="28" t="s">
        <v>83</v>
      </c>
      <c r="E2" s="596"/>
    </row>
    <row r="3" spans="1:5" ht="15.75" thickBot="1" x14ac:dyDescent="0.3">
      <c r="A3" s="29" t="s">
        <v>85</v>
      </c>
      <c r="B3" s="38" t="s">
        <v>95</v>
      </c>
      <c r="C3" s="38" t="s">
        <v>104</v>
      </c>
      <c r="D3" s="38" t="s">
        <v>105</v>
      </c>
      <c r="E3" s="38" t="s">
        <v>95</v>
      </c>
    </row>
    <row r="4" spans="1:5" ht="15.75" thickBot="1" x14ac:dyDescent="0.3">
      <c r="A4" s="29" t="s">
        <v>100</v>
      </c>
      <c r="B4" s="38" t="s">
        <v>96</v>
      </c>
      <c r="C4" s="38" t="s">
        <v>106</v>
      </c>
      <c r="D4" s="38" t="s">
        <v>107</v>
      </c>
      <c r="E4" s="38" t="s">
        <v>96</v>
      </c>
    </row>
    <row r="5" spans="1:5" ht="15.75" thickBot="1" x14ac:dyDescent="0.3">
      <c r="A5" s="30" t="s">
        <v>101</v>
      </c>
      <c r="B5" s="38" t="s">
        <v>97</v>
      </c>
      <c r="C5" s="38" t="s">
        <v>108</v>
      </c>
      <c r="D5" s="38" t="s">
        <v>109</v>
      </c>
      <c r="E5" s="38" t="s">
        <v>97</v>
      </c>
    </row>
    <row r="6" spans="1:5" ht="15.75" thickBot="1" x14ac:dyDescent="0.3">
      <c r="A6" s="30" t="s">
        <v>102</v>
      </c>
      <c r="B6" s="38" t="s">
        <v>98</v>
      </c>
      <c r="C6" s="38" t="s">
        <v>110</v>
      </c>
      <c r="D6" s="38" t="s">
        <v>111</v>
      </c>
      <c r="E6" s="38" t="s">
        <v>98</v>
      </c>
    </row>
    <row r="7" spans="1:5" ht="15.75" thickBot="1" x14ac:dyDescent="0.3">
      <c r="A7" s="31" t="s">
        <v>103</v>
      </c>
      <c r="B7" s="39" t="s">
        <v>99</v>
      </c>
      <c r="C7" s="39" t="s">
        <v>112</v>
      </c>
      <c r="D7" s="39" t="s">
        <v>113</v>
      </c>
      <c r="E7" s="39" t="s">
        <v>99</v>
      </c>
    </row>
    <row r="8" spans="1:5" ht="15.75" thickTop="1" x14ac:dyDescent="0.25"/>
  </sheetData>
  <mergeCells count="4">
    <mergeCell ref="A1:A2"/>
    <mergeCell ref="B1:B2"/>
    <mergeCell ref="C1:C2"/>
    <mergeCell ref="E1:E2"/>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9"/>
  <dimension ref="A1:P34"/>
  <sheetViews>
    <sheetView workbookViewId="0"/>
  </sheetViews>
  <sheetFormatPr defaultRowHeight="15" x14ac:dyDescent="0.25"/>
  <cols>
    <col min="1" max="4" width="36.7109375" customWidth="1"/>
  </cols>
  <sheetData>
    <row r="1" spans="1:16" x14ac:dyDescent="0.25">
      <c r="A1" s="286" t="s">
        <v>287</v>
      </c>
    </row>
    <row r="2" spans="1:16" x14ac:dyDescent="0.25">
      <c r="P2" t="e">
        <f ca="1">_xll.CB.RecalcCounterFN()</f>
        <v>#NAME?</v>
      </c>
    </row>
    <row r="3" spans="1:16" x14ac:dyDescent="0.25">
      <c r="A3" t="s">
        <v>288</v>
      </c>
      <c r="B3" t="s">
        <v>289</v>
      </c>
      <c r="C3">
        <v>0</v>
      </c>
    </row>
    <row r="4" spans="1:16" x14ac:dyDescent="0.25">
      <c r="A4" t="s">
        <v>290</v>
      </c>
    </row>
    <row r="5" spans="1:16" x14ac:dyDescent="0.25">
      <c r="A5" t="s">
        <v>291</v>
      </c>
    </row>
    <row r="7" spans="1:16" x14ac:dyDescent="0.25">
      <c r="A7" s="286" t="s">
        <v>292</v>
      </c>
      <c r="B7" t="s">
        <v>293</v>
      </c>
    </row>
    <row r="8" spans="1:16" x14ac:dyDescent="0.25">
      <c r="B8">
        <v>4</v>
      </c>
    </row>
    <row r="10" spans="1:16" x14ac:dyDescent="0.25">
      <c r="A10" t="s">
        <v>294</v>
      </c>
    </row>
    <row r="11" spans="1:16" x14ac:dyDescent="0.25">
      <c r="A11" t="e">
        <f>CB_DATA_!#REF!</f>
        <v>#REF!</v>
      </c>
      <c r="B11" t="e">
        <f>Hierarquização!#REF!</f>
        <v>#REF!</v>
      </c>
      <c r="C11" t="e">
        <f>'Memória 2 - NE-BA'!#REF!</f>
        <v>#REF!</v>
      </c>
      <c r="D11" t="e">
        <f>Saída!#REF!</f>
        <v>#REF!</v>
      </c>
    </row>
    <row r="13" spans="1:16" x14ac:dyDescent="0.25">
      <c r="A13" t="s">
        <v>295</v>
      </c>
    </row>
    <row r="14" spans="1:16" x14ac:dyDescent="0.25">
      <c r="A14" t="s">
        <v>299</v>
      </c>
      <c r="B14" t="s">
        <v>302</v>
      </c>
      <c r="C14" t="s">
        <v>306</v>
      </c>
      <c r="D14" t="s">
        <v>307</v>
      </c>
    </row>
    <row r="16" spans="1:16" x14ac:dyDescent="0.25">
      <c r="A16" t="s">
        <v>296</v>
      </c>
    </row>
    <row r="19" spans="1:4" x14ac:dyDescent="0.25">
      <c r="A19" t="s">
        <v>297</v>
      </c>
    </row>
    <row r="20" spans="1:4" x14ac:dyDescent="0.25">
      <c r="A20">
        <v>34</v>
      </c>
      <c r="B20">
        <v>34</v>
      </c>
      <c r="C20">
        <v>34</v>
      </c>
      <c r="D20">
        <v>34</v>
      </c>
    </row>
    <row r="25" spans="1:4" x14ac:dyDescent="0.25">
      <c r="A25" s="286" t="s">
        <v>298</v>
      </c>
    </row>
    <row r="26" spans="1:4" x14ac:dyDescent="0.25">
      <c r="A26" s="287" t="s">
        <v>300</v>
      </c>
      <c r="B26" s="287" t="s">
        <v>310</v>
      </c>
      <c r="C26" s="287" t="s">
        <v>305</v>
      </c>
      <c r="D26" s="287" t="s">
        <v>310</v>
      </c>
    </row>
    <row r="27" spans="1:4" x14ac:dyDescent="0.25">
      <c r="A27" t="s">
        <v>308</v>
      </c>
      <c r="B27" t="s">
        <v>743</v>
      </c>
      <c r="C27" t="s">
        <v>740</v>
      </c>
      <c r="D27" t="s">
        <v>741</v>
      </c>
    </row>
    <row r="28" spans="1:4" x14ac:dyDescent="0.25">
      <c r="A28" s="287" t="s">
        <v>301</v>
      </c>
      <c r="B28" s="287" t="s">
        <v>301</v>
      </c>
      <c r="C28" s="287" t="s">
        <v>301</v>
      </c>
      <c r="D28" s="287" t="s">
        <v>301</v>
      </c>
    </row>
    <row r="29" spans="1:4" x14ac:dyDescent="0.25">
      <c r="A29" s="287" t="s">
        <v>310</v>
      </c>
      <c r="B29" s="287" t="s">
        <v>300</v>
      </c>
      <c r="C29" s="287" t="s">
        <v>300</v>
      </c>
      <c r="D29" s="287" t="s">
        <v>300</v>
      </c>
    </row>
    <row r="30" spans="1:4" x14ac:dyDescent="0.25">
      <c r="A30" t="s">
        <v>739</v>
      </c>
      <c r="B30" t="s">
        <v>738</v>
      </c>
      <c r="C30" t="s">
        <v>309</v>
      </c>
      <c r="D30" t="s">
        <v>733</v>
      </c>
    </row>
    <row r="31" spans="1:4" x14ac:dyDescent="0.25">
      <c r="A31" s="287" t="s">
        <v>301</v>
      </c>
      <c r="B31" s="287" t="s">
        <v>301</v>
      </c>
      <c r="C31" s="287" t="s">
        <v>301</v>
      </c>
      <c r="D31" s="287" t="s">
        <v>301</v>
      </c>
    </row>
    <row r="32" spans="1:4" x14ac:dyDescent="0.25">
      <c r="A32" s="287" t="s">
        <v>732</v>
      </c>
      <c r="B32" s="287" t="s">
        <v>305</v>
      </c>
      <c r="C32" s="287" t="s">
        <v>310</v>
      </c>
      <c r="D32" s="287" t="s">
        <v>305</v>
      </c>
    </row>
    <row r="33" spans="1:4" x14ac:dyDescent="0.25">
      <c r="A33" t="s">
        <v>736</v>
      </c>
      <c r="B33" t="s">
        <v>744</v>
      </c>
      <c r="C33" t="s">
        <v>737</v>
      </c>
      <c r="D33" t="s">
        <v>742</v>
      </c>
    </row>
    <row r="34" spans="1:4" x14ac:dyDescent="0.25">
      <c r="A34" s="287" t="s">
        <v>312</v>
      </c>
      <c r="B34" s="287" t="s">
        <v>301</v>
      </c>
      <c r="C34" s="287" t="s">
        <v>301</v>
      </c>
      <c r="D34" s="287" t="s">
        <v>301</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9</vt:i4>
      </vt:variant>
    </vt:vector>
  </HeadingPairs>
  <TitlesOfParts>
    <vt:vector size="25" baseType="lpstr">
      <vt:lpstr>Plan2</vt:lpstr>
      <vt:lpstr>Plan3</vt:lpstr>
      <vt:lpstr>Plan4</vt:lpstr>
      <vt:lpstr>Plan5</vt:lpstr>
      <vt:lpstr>Plan7</vt:lpstr>
      <vt:lpstr>Plan8</vt:lpstr>
      <vt:lpstr>Plan9</vt:lpstr>
      <vt:lpstr>Plan10</vt:lpstr>
      <vt:lpstr>Hierarquização</vt:lpstr>
      <vt:lpstr> Memória 1 - SP</vt:lpstr>
      <vt:lpstr>Memória 2 - NE-BA</vt:lpstr>
      <vt:lpstr>H Transposta</vt:lpstr>
      <vt:lpstr>E. Aux</vt:lpstr>
      <vt:lpstr>Saída</vt:lpstr>
      <vt:lpstr>Relatório FINAL </vt:lpstr>
      <vt:lpstr>Relatório </vt:lpstr>
      <vt:lpstr>Saída!_Ref516305834</vt:lpstr>
      <vt:lpstr>' Memória 1 - SP'!Area_de_impressao</vt:lpstr>
      <vt:lpstr>Hierarquização!Area_de_impressao</vt:lpstr>
      <vt:lpstr>'Memória 2 - NE-BA'!Area_de_impressao</vt:lpstr>
      <vt:lpstr>'Relatório '!Area_de_impressao</vt:lpstr>
      <vt:lpstr>'Relatório FINAL '!Area_de_impressao</vt:lpstr>
      <vt:lpstr>Saída!Area_de_impressao</vt:lpstr>
      <vt:lpstr>Plan4!OLE_LINK1</vt:lpstr>
      <vt:lpstr>Plan9!opcionais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Rilton</dc:creator>
  <cp:lastModifiedBy>Uillis de Assis Santos</cp:lastModifiedBy>
  <cp:lastPrinted>2018-06-10T20:25:26Z</cp:lastPrinted>
  <dcterms:created xsi:type="dcterms:W3CDTF">2017-10-12T13:57:21Z</dcterms:created>
  <dcterms:modified xsi:type="dcterms:W3CDTF">2018-06-15T17:00:29Z</dcterms:modified>
</cp:coreProperties>
</file>